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2" yWindow="65368" windowWidth="11688" windowHeight="11700" activeTab="2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dio'!$A$1:$S$233</definedName>
    <definedName name="_xlnm.Print_Area" localSheetId="2">'Posebni'!$A$1:$H$511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<sst xmlns="http://schemas.openxmlformats.org/spreadsheetml/2006/main" count="1913" uniqueCount="766">
  <si>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</si>
  <si>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</si>
  <si>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</si>
  <si>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</si>
  <si>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</si>
  <si>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</si>
  <si>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</si>
  <si>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</si>
  <si>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</si>
  <si>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</si>
  <si>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</si>
  <si>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</si>
  <si>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</si>
  <si>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</si>
  <si>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</si>
  <si>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</si>
  <si>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</si>
  <si>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</si>
  <si>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</si>
  <si>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</si>
  <si>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</si>
  <si>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</si>
  <si>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</si>
  <si>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</si>
  <si>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</si>
  <si>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</si>
  <si>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</si>
  <si>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</si>
  <si>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</si>
  <si>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</si>
  <si>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</si>
  <si>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</si>
  <si>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</si>
  <si>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</si>
  <si>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</si>
  <si>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</si>
  <si>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</si>
  <si>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</si>
  <si>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</si>
  <si>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</si>
  <si>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</si>
  <si>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</si>
  <si>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</si>
  <si>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</si>
  <si>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</si>
  <si>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</si>
  <si>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</si>
  <si>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</si>
  <si>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</si>
  <si>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</si>
  <si>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</si>
  <si>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</si>
  <si>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</si>
  <si>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</si>
  <si>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</si>
  <si>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</si>
  <si>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</si>
  <si>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</si>
  <si>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</si>
  <si>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</si>
  <si>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</si>
  <si>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</si>
  <si>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</si>
  <si>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</si>
  <si>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</si>
  <si>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</si>
  <si>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</si>
  <si>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</si>
  <si>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</si>
  <si>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</si>
  <si>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</si>
  <si>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</si>
  <si>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</si>
  <si>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</si>
  <si>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</si>
  <si>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</si>
  <si>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</si>
  <si>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</si>
  <si>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</si>
  <si>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</si>
  <si>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</si>
  <si>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</si>
  <si>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</si>
  <si>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</si>
  <si>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</si>
  <si>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</si>
  <si>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</si>
  <si>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</si>
  <si>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</si>
  <si>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</si>
  <si>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</si>
  <si>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</si>
  <si>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</si>
  <si>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</si>
  <si>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</si>
  <si>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</si>
  <si>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</si>
  <si>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</si>
  <si>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</si>
  <si>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</si>
  <si>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</si>
  <si>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</si>
  <si>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</si>
  <si>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</si>
  <si>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</si>
  <si>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</si>
  <si>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</si>
  <si>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</si>
  <si>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</si>
  <si>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</si>
  <si>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</si>
  <si>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</si>
  <si>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</si>
  <si>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</si>
  <si>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</si>
  <si>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</si>
  <si>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</si>
  <si>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</si>
  <si>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</si>
  <si>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</si>
  <si>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</si>
  <si>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</si>
  <si>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</si>
  <si>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</si>
  <si>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</si>
  <si>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</si>
  <si>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</si>
  <si>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</si>
  <si>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</si>
  <si>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</si>
  <si>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</si>
  <si>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</si>
  <si>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</si>
  <si>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</si>
  <si>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</si>
  <si>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</si>
  <si>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</si>
  <si>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</si>
  <si>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</si>
  <si>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</si>
  <si>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</si>
  <si>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</si>
  <si>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</si>
  <si>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</si>
  <si>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</si>
  <si>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</si>
  <si>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</si>
  <si>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</si>
  <si>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</si>
  <si>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</si>
  <si>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</si>
  <si>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</si>
  <si>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</si>
  <si>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zakupa polj. zemljišta u vl. općine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</si>
  <si>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</si>
  <si>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</si>
  <si>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</si>
  <si>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</si>
  <si>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</si>
  <si>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</si>
  <si>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</si>
  <si>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</si>
  <si>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</si>
  <si>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</si>
  <si>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</si>
  <si>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</si>
  <si>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</si>
  <si>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</si>
  <si>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</si>
  <si>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</si>
  <si>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</si>
  <si>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</si>
  <si>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</si>
  <si>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</si>
  <si>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</si>
  <si>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</si>
  <si>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</si>
  <si>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</si>
  <si>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</si>
  <si>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</si>
  <si>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</si>
  <si>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</si>
  <si>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</si>
  <si>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</si>
  <si>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</si>
  <si>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</si>
  <si>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</si>
  <si>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</si>
  <si>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</si>
  <si>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</si>
  <si>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</si>
  <si>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</si>
  <si>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</si>
  <si>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</si>
  <si>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</si>
  <si>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</si>
  <si>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</si>
  <si>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</si>
  <si>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</si>
  <si>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</si>
  <si>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</si>
  <si>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</si>
  <si>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</si>
  <si>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</si>
  <si>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</si>
  <si>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</si>
  <si>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</si>
  <si>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</si>
  <si>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</si>
  <si>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</si>
  <si>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</si>
  <si>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</si>
  <si>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</si>
  <si>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</si>
  <si>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</si>
  <si>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</si>
  <si>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</si>
  <si>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</si>
  <si>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</si>
  <si>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</si>
  <si>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</si>
  <si>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</si>
  <si>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</si>
  <si>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</si>
  <si>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</si>
  <si>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</si>
  <si>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</si>
  <si>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</si>
  <si>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</si>
  <si>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</si>
  <si>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</si>
  <si>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</si>
  <si>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</si>
  <si>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</si>
  <si>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</si>
  <si>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</si>
  <si>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</si>
  <si>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</si>
  <si>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</si>
  <si>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</si>
  <si>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</si>
  <si>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</si>
  <si>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</si>
  <si>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</si>
  <si>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</si>
  <si>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</si>
  <si>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</si>
  <si>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</si>
  <si>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</si>
  <si>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</si>
  <si>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</si>
  <si>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</si>
  <si>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</si>
  <si>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</si>
  <si>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</si>
  <si>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</si>
  <si>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</si>
  <si>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</si>
  <si>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</si>
  <si>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</si>
  <si>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</si>
  <si>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</si>
  <si>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</si>
  <si>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</si>
  <si>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</si>
  <si>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</si>
  <si>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</si>
  <si>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</si>
  <si>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</si>
  <si>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</si>
  <si>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</si>
  <si>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</si>
  <si>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</si>
  <si>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</si>
  <si>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</si>
  <si>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</si>
  <si>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</si>
  <si>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</si>
  <si>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</si>
  <si>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</si>
  <si>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</si>
  <si>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</si>
  <si>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</si>
  <si>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</si>
  <si>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</si>
  <si>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</si>
  <si>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</si>
  <si>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</si>
  <si>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</si>
  <si>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</si>
  <si>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</si>
  <si>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</si>
  <si>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</si>
  <si>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</si>
  <si>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</si>
  <si>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</si>
  <si>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</si>
  <si>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</si>
  <si>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</si>
  <si>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</si>
  <si>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</si>
  <si>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</si>
  <si>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</si>
  <si>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</si>
  <si>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</si>
  <si>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</si>
  <si>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</si>
  <si>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</si>
  <si>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</si>
  <si>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</si>
  <si>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</si>
  <si>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</si>
  <si>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</si>
  <si>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</si>
  <si>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</si>
  <si>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</si>
  <si>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</si>
  <si>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</si>
  <si>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</si>
  <si>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</si>
  <si>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</si>
  <si>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</si>
  <si>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</si>
  <si>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</si>
  <si>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</si>
  <si>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</si>
  <si>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</si>
  <si>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</si>
  <si>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</si>
  <si>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</si>
  <si>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</si>
  <si>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</si>
  <si>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</si>
  <si>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</si>
  <si>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</si>
  <si>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</si>
  <si>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</si>
  <si>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</si>
  <si>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</si>
  <si>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</si>
  <si>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</si>
  <si>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</si>
  <si>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</si>
  <si>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</si>
  <si>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</si>
  <si>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</si>
  <si>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</si>
  <si>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</si>
  <si>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</si>
  <si>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</si>
  <si>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</si>
  <si>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</si>
  <si>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</si>
  <si>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</si>
  <si>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</si>
  <si>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</si>
  <si>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</si>
  <si>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</si>
  <si>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</si>
  <si>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</si>
  <si>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</si>
  <si>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</si>
  <si>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</si>
  <si>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</si>
  <si>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</si>
  <si>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</si>
  <si>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</si>
  <si>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</si>
  <si>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</si>
  <si>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</si>
  <si>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</si>
  <si>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</si>
  <si>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</si>
  <si>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</si>
  <si>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</si>
  <si>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</si>
  <si>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</si>
  <si>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</si>
  <si>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</si>
  <si>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</si>
  <si>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</si>
  <si>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</si>
  <si>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</si>
  <si>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</si>
  <si>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</si>
  <si>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</si>
  <si>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</si>
  <si>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</si>
  <si>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</si>
  <si>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</si>
  <si>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</si>
  <si>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</si>
  <si>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</si>
  <si>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</si>
  <si>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</si>
  <si>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</si>
  <si>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</si>
  <si>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</si>
  <si>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</si>
  <si>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</si>
  <si>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</si>
  <si>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</si>
  <si>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Kapitalne pom.trg.društvima u javnom sektoru</t>
  </si>
  <si>
    <t>Sportska i glazbena oprema</t>
  </si>
  <si>
    <t>Ostala nematerijalna proizvedena imovina</t>
  </si>
  <si>
    <t>PROGRAM 01: JAVNA UPRAVA I ADMINISTRACIJA, OPĆINSKI NAČELNIK</t>
  </si>
  <si>
    <t>AKTIVNOST 01: JAVNA UPRAVA I ADMINISTRACIJA</t>
  </si>
  <si>
    <t>T001010101</t>
  </si>
  <si>
    <t>1.</t>
  </si>
  <si>
    <t>2.</t>
  </si>
  <si>
    <t>3.</t>
  </si>
  <si>
    <t>5.</t>
  </si>
  <si>
    <t>6.</t>
  </si>
  <si>
    <t>7.</t>
  </si>
  <si>
    <t>8.</t>
  </si>
  <si>
    <t>T001010102</t>
  </si>
  <si>
    <t>9.</t>
  </si>
  <si>
    <t>10.</t>
  </si>
  <si>
    <t>11.</t>
  </si>
  <si>
    <t>12.</t>
  </si>
  <si>
    <t>13.</t>
  </si>
  <si>
    <t>Službena, radna i zaštitna odjeća i obuća</t>
  </si>
  <si>
    <t>14.</t>
  </si>
  <si>
    <t>16.</t>
  </si>
  <si>
    <t>Usluge tekućeg i investicijskog održavanja post.i opreme</t>
  </si>
  <si>
    <t>17.</t>
  </si>
  <si>
    <t>18.</t>
  </si>
  <si>
    <t>19.</t>
  </si>
  <si>
    <t>Obvezni i preventivni pregledi zaposlenika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</si>
  <si>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</si>
  <si>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</si>
  <si>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</si>
  <si>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</si>
  <si>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</si>
  <si>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</si>
  <si>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</si>
  <si>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</si>
  <si>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</si>
  <si>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</si>
  <si>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</si>
  <si>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T001010103</t>
  </si>
  <si>
    <t>31.</t>
  </si>
  <si>
    <t>32.</t>
  </si>
  <si>
    <t>33.</t>
  </si>
  <si>
    <t>34.</t>
  </si>
  <si>
    <t>35.</t>
  </si>
  <si>
    <t>T001010104</t>
  </si>
  <si>
    <t>36.</t>
  </si>
  <si>
    <t>T001010105</t>
  </si>
  <si>
    <t>T001010106</t>
  </si>
  <si>
    <t>38.</t>
  </si>
  <si>
    <t xml:space="preserve"> </t>
  </si>
  <si>
    <t>39.</t>
  </si>
  <si>
    <t>40.</t>
  </si>
  <si>
    <t>41.</t>
  </si>
  <si>
    <t>42.</t>
  </si>
  <si>
    <t>AKTIVNOST: LOKALNI IZBORI</t>
  </si>
  <si>
    <t>43.</t>
  </si>
  <si>
    <t>44.</t>
  </si>
  <si>
    <t>45.</t>
  </si>
  <si>
    <t>Tekuće donacije udrugama i političkim strankama</t>
  </si>
  <si>
    <t>Subvencije trg.društvima,poljoprivrednicima i obrtnicima</t>
  </si>
  <si>
    <t>47.</t>
  </si>
  <si>
    <t>Subvencije trgovačkim društvima izvan javnog sektora</t>
  </si>
  <si>
    <t>48.</t>
  </si>
  <si>
    <t>49.</t>
  </si>
  <si>
    <t>50.</t>
  </si>
  <si>
    <t>Ostale tekuće donacije u novcu</t>
  </si>
  <si>
    <t>51.</t>
  </si>
  <si>
    <t>52.</t>
  </si>
  <si>
    <t xml:space="preserve">Ostale tekuće donacije u novcu  </t>
  </si>
  <si>
    <t>53.</t>
  </si>
  <si>
    <t>55.</t>
  </si>
  <si>
    <t xml:space="preserve">Izvor prihoda: 01 Opći prihodi, </t>
  </si>
  <si>
    <t>56.</t>
  </si>
  <si>
    <t>57.</t>
  </si>
  <si>
    <t>58.</t>
  </si>
  <si>
    <t>59.</t>
  </si>
  <si>
    <t>60.</t>
  </si>
  <si>
    <t>61.</t>
  </si>
  <si>
    <t>Usluge čuvanja imovine i osoba (JVP)</t>
  </si>
  <si>
    <t>62.</t>
  </si>
  <si>
    <t xml:space="preserve">Ostala nematerijalna prizvedena imovina </t>
  </si>
  <si>
    <t>63.</t>
  </si>
  <si>
    <t>64.</t>
  </si>
  <si>
    <t>Službena , radna i zaštitna odjeća</t>
  </si>
  <si>
    <t>65.</t>
  </si>
  <si>
    <t>66.</t>
  </si>
  <si>
    <t>67.</t>
  </si>
  <si>
    <t>Tekuće pomoći županijskim proračunima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</si>
  <si>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</si>
  <si>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</si>
  <si>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</si>
  <si>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</si>
  <si>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</si>
  <si>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</si>
  <si>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</si>
  <si>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</si>
  <si>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</si>
  <si>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</si>
  <si>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</si>
  <si>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</si>
  <si>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</si>
  <si>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</si>
  <si>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</si>
  <si>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</si>
  <si>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</si>
  <si>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</si>
  <si>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</si>
  <si>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</si>
  <si>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FUNKCIJSKA KLASIFIKACIJA: 06 USLUGE UNAPREĐENJA STANOVANJA I ZAJEDNICE</t>
  </si>
  <si>
    <t>88.</t>
  </si>
  <si>
    <t>89.</t>
  </si>
  <si>
    <t>90.</t>
  </si>
  <si>
    <t>93.</t>
  </si>
  <si>
    <t>94.</t>
  </si>
  <si>
    <t>95.</t>
  </si>
  <si>
    <t>Kapitalne pomoći kreditnim i ostalim financijskim institucijama te trgovačkim društvima u javnom sektoru</t>
  </si>
  <si>
    <t>96.</t>
  </si>
  <si>
    <t>97.</t>
  </si>
  <si>
    <t>98.</t>
  </si>
  <si>
    <t>99.</t>
  </si>
  <si>
    <t>Izvor prihoda: 03 Prihodi za posebne namjene, 06 Prihodi od nefinancijske imovine</t>
  </si>
  <si>
    <t>FUN.KLASIF. 06 USLUGE UNAPREĐENJA STANOVANJA I ZAJED.</t>
  </si>
  <si>
    <t>100.</t>
  </si>
  <si>
    <t>104.</t>
  </si>
  <si>
    <t>105.</t>
  </si>
  <si>
    <t>106.</t>
  </si>
  <si>
    <t xml:space="preserve">PROJEKT: IZRADA PROSTORNO PLANIRANSKE DOKUMENTACIJE  </t>
  </si>
  <si>
    <t>107.</t>
  </si>
  <si>
    <t>AKTIVNOST : OTPLATA GLAVNICE I OSTALI TROŠKOVI KREDITA</t>
  </si>
  <si>
    <t xml:space="preserve">Kamate za primljene kredite i zajmove </t>
  </si>
  <si>
    <t>109.</t>
  </si>
  <si>
    <t>Kamate za primljene  kredite i zajmove od kreditnih i ostalih financijskih institucija izvan javnog sektora</t>
  </si>
  <si>
    <t>110.</t>
  </si>
  <si>
    <t xml:space="preserve">Kamate za odobrene a nerealizirane kredite i zajmove </t>
  </si>
  <si>
    <t>111.</t>
  </si>
  <si>
    <t>Izdaci za otplatu glavnice primljenih kredita i zajmova</t>
  </si>
  <si>
    <t>112.</t>
  </si>
  <si>
    <t>Komunalne usluge održavanja groblja</t>
  </si>
  <si>
    <t>Višak prihoda</t>
  </si>
  <si>
    <t>Manjak primitaka</t>
  </si>
  <si>
    <t>15.</t>
  </si>
  <si>
    <t>91.</t>
  </si>
  <si>
    <t>92.</t>
  </si>
  <si>
    <t>101.</t>
  </si>
  <si>
    <t>102.</t>
  </si>
  <si>
    <t>103.</t>
  </si>
  <si>
    <t>108.</t>
  </si>
  <si>
    <t>113.</t>
  </si>
  <si>
    <t>114.</t>
  </si>
  <si>
    <t>115.</t>
  </si>
  <si>
    <t>116.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</si>
  <si>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</si>
  <si>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</si>
  <si>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</si>
  <si>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</si>
  <si>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</si>
  <si>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</si>
  <si>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</si>
  <si>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</si>
  <si>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</si>
  <si>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</si>
  <si>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t>Izgradnja ceste u Brodskoj ulici</t>
  </si>
  <si>
    <t>Izgradnja ceste u Ulici 157. brigade</t>
  </si>
  <si>
    <t>Izgradnja ceste u Ulici 139. brigade</t>
  </si>
  <si>
    <t>4.</t>
  </si>
  <si>
    <t>37.</t>
  </si>
  <si>
    <t>46.</t>
  </si>
  <si>
    <t>54.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</si>
  <si>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</si>
  <si>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</si>
  <si>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</si>
  <si>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</si>
  <si>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</si>
  <si>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</si>
  <si>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</si>
  <si>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</si>
  <si>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</si>
  <si>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r>
      <t xml:space="preserve">Kap. pomoći unutar općeg proračuna </t>
    </r>
    <r>
      <rPr>
        <i/>
        <sz val="11"/>
        <rFont val="Arial"/>
        <family val="2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</si>
  <si>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</si>
  <si>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</si>
  <si>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</si>
  <si>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</si>
  <si>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</si>
  <si>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</si>
  <si>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</si>
  <si>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</si>
  <si>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</si>
  <si>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</si>
  <si>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</si>
  <si>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</si>
  <si>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</si>
  <si>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</si>
  <si>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</si>
  <si>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</si>
  <si>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</si>
  <si>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</si>
  <si>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</si>
  <si>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</si>
  <si>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</si>
  <si>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</si>
  <si>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</si>
  <si>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</si>
  <si>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</si>
  <si>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</si>
  <si>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</si>
  <si>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</si>
  <si>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</si>
  <si>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</si>
  <si>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</si>
  <si>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</si>
  <si>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</si>
  <si>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</si>
  <si>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</si>
  <si>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</si>
  <si>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</si>
  <si>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</si>
  <si>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</si>
  <si>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</si>
  <si>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02: IZGRADNJA OBJEKATA - TRIBINA</t>
  </si>
  <si>
    <t>PROJEKT 03: MODERNIZACIJA NOGOSTUPA I UGIBALIŠTA</t>
  </si>
  <si>
    <t>PROJEKT 04: UREĐENJE JAVNIH POVRŠINA, IGRALIŠTA</t>
  </si>
  <si>
    <t>PROJEKT 05: ADAPTACIJA MJESNOG DOMA U G. VRBI</t>
  </si>
  <si>
    <t>PROJEKT 06: ADAPTACIJA MJESNOG DOMA U D. VRBI</t>
  </si>
  <si>
    <t>PROJEKT 07: MJESNO GROBLJE GORNJA VRBA -  IZGRADNJA GROBLJA</t>
  </si>
  <si>
    <t>PROJEKT 08: IZGRADNJA BICIKLISTIČKIH STAZA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</si>
  <si>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</si>
  <si>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</si>
  <si>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</si>
  <si>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</si>
  <si>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</si>
  <si>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</si>
  <si>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</si>
  <si>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</si>
  <si>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</si>
  <si>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</si>
  <si>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</si>
  <si>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</si>
  <si>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</si>
  <si>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</si>
  <si>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</si>
  <si>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</si>
  <si>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</si>
  <si>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</si>
  <si>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</si>
  <si>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21: PROSTORNO PLANIRANJE I STANJE U PROSTORU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</si>
  <si>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</si>
  <si>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</si>
  <si>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</si>
  <si>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</si>
  <si>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</si>
  <si>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</si>
  <si>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</si>
  <si>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</si>
  <si>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</si>
  <si>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</si>
  <si>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</si>
  <si>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</si>
  <si>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</si>
  <si>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</si>
  <si>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</si>
  <si>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</si>
  <si>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</si>
  <si>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</si>
  <si>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</si>
  <si>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</si>
  <si>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</si>
  <si>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</si>
  <si>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</si>
  <si>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</si>
  <si>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</si>
  <si>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</si>
  <si>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</si>
  <si>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</si>
  <si>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</si>
  <si>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</si>
  <si>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</si>
  <si>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</si>
  <si>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</si>
  <si>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</si>
  <si>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</si>
  <si>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</si>
  <si>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</si>
  <si>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</si>
  <si>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</si>
  <si>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</si>
  <si>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</si>
  <si>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</si>
  <si>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</si>
  <si>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</si>
  <si>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</si>
  <si>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</si>
  <si>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</si>
  <si>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</si>
  <si>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</si>
  <si>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</si>
  <si>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</si>
  <si>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</si>
  <si>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</si>
  <si>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</si>
  <si>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</si>
  <si>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</si>
  <si>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</si>
  <si>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</si>
  <si>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</si>
  <si>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</si>
  <si>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</si>
  <si>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</si>
  <si>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</si>
  <si>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</si>
  <si>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</si>
  <si>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Subvencije poljoprivrednicima i obrtnicima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</si>
  <si>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</si>
  <si>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</si>
  <si>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</si>
  <si>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</si>
  <si>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126.</t>
  </si>
  <si>
    <t>Izvor prihoda: 03 Prihodi za posebne namjene, 04 Pomoći</t>
  </si>
  <si>
    <t>127.</t>
  </si>
  <si>
    <t>PLAN ZA 2020.</t>
  </si>
  <si>
    <t>I. OPĆI DIO</t>
  </si>
  <si>
    <t>POVEĆANJE/ SMANJENJE</t>
  </si>
  <si>
    <t>INDEKS 3/1*100</t>
  </si>
  <si>
    <t>POVEĆANJE / SMANJENJE</t>
  </si>
  <si>
    <t>INDEKS 7/5</t>
  </si>
  <si>
    <t>88.-01</t>
  </si>
  <si>
    <t>106.-01</t>
  </si>
  <si>
    <t>Završetak ceste u Firovoj ulici</t>
  </si>
  <si>
    <t>Izgradnja ceste u Ulici J.J. Strossmayera i V. Nazora</t>
  </si>
  <si>
    <t>K001012009</t>
  </si>
  <si>
    <t>K001012010</t>
  </si>
  <si>
    <t>128.</t>
  </si>
  <si>
    <t>Rashodi za dodatna ulaganja na nefinancijskoj imovini</t>
  </si>
  <si>
    <t>K001012011</t>
  </si>
  <si>
    <t>129.</t>
  </si>
  <si>
    <t>100.-01</t>
  </si>
  <si>
    <t>PROJEKT 12: NABAVA I POSTAVLJANJE MONTAŽNOG OBJEKTA NAMIJENJENOG ZA SKLADIŠTE</t>
  </si>
  <si>
    <t>130.</t>
  </si>
  <si>
    <t>K001012012</t>
  </si>
  <si>
    <t>PROGRAM 19: IZGRADNJA OBJEKATA I UREĐENJE KOMUNALNE INFRASTRUKTURE</t>
  </si>
  <si>
    <t>PROJEKT 11: UGRADNJA PLINSKOG CENTRALNOG GRIJANJA I OBNOVA FASADE NA STAROJ ZGRADI NK "OMLADINAC" GORNJA VRBA</t>
  </si>
  <si>
    <r>
      <t xml:space="preserve">PROJEKT 09: INSTALACIJA JAVNOG BEŽIČNOG INTERNETA </t>
    </r>
    <r>
      <rPr>
        <b/>
        <sz val="13"/>
        <rFont val="Arial"/>
        <family val="2"/>
      </rPr>
      <t>WIFI4EU</t>
    </r>
  </si>
  <si>
    <t>PRORAČUN ZA 2020. GODINU</t>
  </si>
  <si>
    <t>NOVI PLAN ZA 2020.</t>
  </si>
  <si>
    <t>NOVI PLAN ZA 2020.g.</t>
  </si>
  <si>
    <t>Ostali nespomenuti građevinski objekti - OGRADA</t>
  </si>
  <si>
    <t>PROJEKT 12: UREĐENJE KOLNIH PRILAZA PREKO KANALA U SAVSKOJ ULICI</t>
  </si>
  <si>
    <t>Ostale usluge tekućeg i investicijskog održavanja</t>
  </si>
  <si>
    <t>131.</t>
  </si>
  <si>
    <t>Pomoći od međunarodnih organizacija te tijela EU</t>
  </si>
  <si>
    <t>Kapitalne pomoći od institucija i tijela EU</t>
  </si>
  <si>
    <t>Prihodi od zakupa i iznajmljivanja imovine</t>
  </si>
  <si>
    <t>Prihodi od prodaje proizvedene robe i usluga, donacija</t>
  </si>
  <si>
    <t>Prihodi od prodaje robe, proizvoda i pruženih usluga</t>
  </si>
  <si>
    <t xml:space="preserve">Prihodi od pruženih usluga </t>
  </si>
  <si>
    <t>Otplata glavnice primljenih kredita i zajmova od trgovačkih društava i obrtnika izvan javnog sektora</t>
  </si>
  <si>
    <t>Otplata glavnice primljenih zajmova od tuzemnih trgovačkih društava izvan javnog sektora</t>
  </si>
  <si>
    <t>Otplata glavnice primljenih zajmova od trgovačkih društava izvan jav. sek.</t>
  </si>
  <si>
    <t>nakon 2.izmjena i dopuna proračuna</t>
  </si>
  <si>
    <t>II. POSEBNI DIO PRORAČUNA OPĆINE GORNJA VRBA ZA 2020.GODINU NAKON 2.IZMJENA I DOPUNA</t>
  </si>
  <si>
    <t>110.-01</t>
  </si>
  <si>
    <t>132.</t>
  </si>
  <si>
    <t>PROJEKT 10: UGRADNJA PLINSKOG CENTRALNOG GRIJANJA I TOPLE VODE U PROSTORIJAMA NK "ZVONIMIR" D.VRBA</t>
  </si>
  <si>
    <t>K001012013</t>
  </si>
  <si>
    <t>Primljeni zajmovi od trgovačkih društava i obrtnika izvan javnog sektora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</si>
</sst>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wrapText="1"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left"/>
    </xf>
    <xf numFmtId="0" fontId="3" fillId="15" borderId="26" xfId="0" applyFont="1" applyFill="1" applyBorder="1" applyAlignment="1">
      <alignment wrapText="1"/>
    </xf>
    <xf numFmtId="3" fontId="3" fillId="15" borderId="26" xfId="0" applyNumberFormat="1" applyFont="1" applyFill="1" applyBorder="1" applyAlignment="1">
      <alignment/>
    </xf>
    <xf numFmtId="164" fontId="5" fillId="15" borderId="27" xfId="0" applyNumberFormat="1" applyFont="1" applyFill="1" applyBorder="1" applyAlignment="1">
      <alignment/>
    </xf>
    <xf numFmtId="165" fontId="5" fillId="15" borderId="27" xfId="0" applyNumberFormat="1" applyFont="1" applyFill="1" applyBorder="1" applyAlignment="1">
      <alignment/>
    </xf>
    <xf numFmtId="165" fontId="5" fillId="15" borderId="26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3" fillId="15" borderId="15" xfId="0" applyFont="1" applyFill="1" applyBorder="1" applyAlignment="1">
      <alignment horizontal="left"/>
    </xf>
    <xf numFmtId="0" fontId="3" fillId="15" borderId="16" xfId="0" applyFont="1" applyFill="1" applyBorder="1" applyAlignment="1">
      <alignment wrapText="1"/>
    </xf>
    <xf numFmtId="3" fontId="3" fillId="15" borderId="16" xfId="0" applyNumberFormat="1" applyFont="1" applyFill="1" applyBorder="1" applyAlignment="1">
      <alignment/>
    </xf>
    <xf numFmtId="164" fontId="5" fillId="15" borderId="23" xfId="0" applyNumberFormat="1" applyFont="1" applyFill="1" applyBorder="1" applyAlignment="1">
      <alignment/>
    </xf>
    <xf numFmtId="165" fontId="5" fillId="15" borderId="23" xfId="0" applyNumberFormat="1" applyFont="1" applyFill="1" applyBorder="1" applyAlignment="1">
      <alignment/>
    </xf>
    <xf numFmtId="165" fontId="5" fillId="15" borderId="16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15" borderId="24" xfId="0" applyFont="1" applyFill="1" applyBorder="1" applyAlignment="1">
      <alignment horizontal="left"/>
    </xf>
    <xf numFmtId="0" fontId="3" fillId="15" borderId="24" xfId="0" applyFont="1" applyFill="1" applyBorder="1" applyAlignment="1">
      <alignment/>
    </xf>
    <xf numFmtId="3" fontId="3" fillId="15" borderId="24" xfId="0" applyNumberFormat="1" applyFont="1" applyFill="1" applyBorder="1" applyAlignment="1">
      <alignment/>
    </xf>
    <xf numFmtId="165" fontId="5" fillId="15" borderId="24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3" fillId="15" borderId="16" xfId="0" applyFont="1" applyFill="1" applyBorder="1" applyAlignment="1">
      <alignment horizontal="left"/>
    </xf>
    <xf numFmtId="0" fontId="3" fillId="15" borderId="16" xfId="0" applyFont="1" applyFill="1" applyBorder="1" applyAlignment="1">
      <alignment vertical="center" wrapText="1"/>
    </xf>
    <xf numFmtId="165" fontId="5" fillId="15" borderId="22" xfId="0" applyNumberFormat="1" applyFont="1" applyFill="1" applyBorder="1" applyAlignment="1">
      <alignment/>
    </xf>
    <xf numFmtId="0" fontId="3" fillId="15" borderId="13" xfId="0" applyFont="1" applyFill="1" applyBorder="1" applyAlignment="1">
      <alignment horizontal="left"/>
    </xf>
    <xf numFmtId="0" fontId="3" fillId="15" borderId="24" xfId="0" applyFont="1" applyFill="1" applyBorder="1" applyAlignment="1">
      <alignment wrapText="1"/>
    </xf>
    <xf numFmtId="164" fontId="5" fillId="15" borderId="24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8" borderId="17" xfId="0" applyFont="1" applyFill="1" applyBorder="1" applyAlignment="1">
      <alignment horizontal="left"/>
    </xf>
    <xf numFmtId="0" fontId="3" fillId="8" borderId="11" xfId="0" applyFont="1" applyFill="1" applyBorder="1" applyAlignment="1">
      <alignment wrapText="1"/>
    </xf>
    <xf numFmtId="3" fontId="3" fillId="8" borderId="11" xfId="0" applyNumberFormat="1" applyFont="1" applyFill="1" applyBorder="1" applyAlignment="1">
      <alignment/>
    </xf>
    <xf numFmtId="164" fontId="5" fillId="8" borderId="21" xfId="0" applyNumberFormat="1" applyFont="1" applyFill="1" applyBorder="1" applyAlignment="1">
      <alignment/>
    </xf>
    <xf numFmtId="165" fontId="5" fillId="8" borderId="21" xfId="0" applyNumberFormat="1" applyFont="1" applyFill="1" applyBorder="1" applyAlignment="1">
      <alignment/>
    </xf>
    <xf numFmtId="165" fontId="5" fillId="8" borderId="11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164" fontId="5" fillId="8" borderId="10" xfId="0" applyNumberFormat="1" applyFont="1" applyFill="1" applyBorder="1" applyAlignment="1">
      <alignment/>
    </xf>
    <xf numFmtId="165" fontId="5" fillId="8" borderId="10" xfId="0" applyNumberFormat="1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164" fontId="3" fillId="8" borderId="21" xfId="0" applyNumberFormat="1" applyFont="1" applyFill="1" applyBorder="1" applyAlignment="1">
      <alignment/>
    </xf>
    <xf numFmtId="165" fontId="3" fillId="8" borderId="2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2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2" borderId="2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19" xfId="0" applyFont="1" applyFill="1" applyBorder="1" applyAlignment="1">
      <alignment wrapText="1"/>
    </xf>
    <xf numFmtId="4" fontId="8" fillId="7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4" fontId="8" fillId="7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32" xfId="0" applyFont="1" applyFill="1" applyBorder="1" applyAlignment="1">
      <alignment/>
    </xf>
    <xf numFmtId="4" fontId="8" fillId="7" borderId="32" xfId="0" applyNumberFormat="1" applyFont="1" applyFill="1" applyBorder="1" applyAlignment="1">
      <alignment/>
    </xf>
    <xf numFmtId="4" fontId="8" fillId="7" borderId="19" xfId="0" applyNumberFormat="1" applyFont="1" applyFill="1" applyBorder="1" applyAlignment="1">
      <alignment/>
    </xf>
    <xf numFmtId="4" fontId="8" fillId="7" borderId="33" xfId="0" applyNumberFormat="1" applyFont="1" applyFill="1" applyBorder="1" applyAlignment="1">
      <alignment/>
    </xf>
    <xf numFmtId="4" fontId="8" fillId="7" borderId="34" xfId="0" applyNumberFormat="1" applyFont="1" applyFill="1" applyBorder="1" applyAlignment="1">
      <alignment/>
    </xf>
    <xf numFmtId="0" fontId="15" fillId="0" borderId="31" xfId="0" applyFont="1" applyFill="1" applyBorder="1" applyAlignment="1">
      <alignment/>
    </xf>
    <xf numFmtId="4" fontId="8" fillId="7" borderId="21" xfId="0" applyNumberFormat="1" applyFont="1" applyFill="1" applyBorder="1" applyAlignment="1">
      <alignment/>
    </xf>
    <xf numFmtId="4" fontId="8" fillId="7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32" xfId="0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4" fontId="8" fillId="7" borderId="1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3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19" xfId="0" applyFont="1" applyFill="1" applyBorder="1" applyAlignment="1">
      <alignment/>
    </xf>
    <xf numFmtId="4" fontId="7" fillId="7" borderId="1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34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18" xfId="0" applyFont="1" applyFill="1" applyBorder="1" applyAlignment="1">
      <alignment/>
    </xf>
    <xf numFmtId="4" fontId="8" fillId="7" borderId="17" xfId="0" applyNumberFormat="1" applyFont="1" applyFill="1" applyBorder="1" applyAlignment="1">
      <alignment horizontal="right"/>
    </xf>
    <xf numFmtId="4" fontId="13" fillId="19" borderId="29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19" xfId="0" applyFont="1" applyFill="1" applyBorder="1" applyAlignment="1">
      <alignment vertical="center" wrapText="1"/>
    </xf>
    <xf numFmtId="0" fontId="15" fillId="7" borderId="3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3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3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19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30" xfId="0" applyFont="1" applyFill="1" applyBorder="1" applyAlignment="1">
      <alignment/>
    </xf>
    <xf numFmtId="4" fontId="6" fillId="19" borderId="29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29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2" borderId="2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8" borderId="12" xfId="0" applyFont="1" applyFill="1" applyBorder="1" applyAlignment="1">
      <alignment horizontal="left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29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34" xfId="0" applyFont="1" applyFill="1" applyBorder="1" applyAlignment="1">
      <alignment vertical="center" wrapText="1"/>
    </xf>
    <xf numFmtId="0" fontId="18" fillId="7" borderId="34" xfId="0" applyFont="1" applyFill="1" applyBorder="1" applyAlignment="1">
      <alignment vertical="center"/>
    </xf>
    <xf numFmtId="0" fontId="18" fillId="7" borderId="34" xfId="0" applyFont="1" applyFill="1" applyBorder="1" applyAlignment="1">
      <alignment/>
    </xf>
    <xf numFmtId="0" fontId="18" fillId="7" borderId="34" xfId="0" applyFont="1" applyFill="1" applyBorder="1" applyAlignment="1">
      <alignment/>
    </xf>
    <xf numFmtId="0" fontId="18" fillId="7" borderId="33" xfId="0" applyFont="1" applyFill="1" applyBorder="1" applyAlignment="1">
      <alignment/>
    </xf>
    <xf numFmtId="0" fontId="18" fillId="7" borderId="33" xfId="0" applyFont="1" applyFill="1" applyBorder="1" applyAlignment="1">
      <alignment vertical="center"/>
    </xf>
    <xf numFmtId="0" fontId="18" fillId="7" borderId="33" xfId="0" applyFont="1" applyFill="1" applyBorder="1" applyAlignment="1">
      <alignment horizontal="left" vertical="center"/>
    </xf>
    <xf numFmtId="0" fontId="18" fillId="7" borderId="33" xfId="0" applyFont="1" applyFill="1" applyBorder="1" applyAlignment="1">
      <alignment/>
    </xf>
    <xf numFmtId="0" fontId="18" fillId="7" borderId="34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5" fontId="2" fillId="0" borderId="0" xfId="0" applyNumberFormat="1" applyFont="1" applyFill="1" applyBorder="1" applyAlignment="1">
      <alignment horizontal="right" vertical="center"/>
    </xf>
    <xf numFmtId="165" fontId="0" fillId="19" borderId="36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12" borderId="36" xfId="0" applyNumberFormat="1" applyFont="1" applyFill="1" applyBorder="1" applyAlignment="1">
      <alignment horizontal="right"/>
    </xf>
    <xf numFmtId="165" fontId="0" fillId="7" borderId="18" xfId="0" applyNumberFormat="1" applyFont="1" applyFill="1" applyBorder="1" applyAlignment="1">
      <alignment/>
    </xf>
    <xf numFmtId="165" fontId="0" fillId="7" borderId="3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7" borderId="19" xfId="0" applyNumberFormat="1" applyFont="1" applyFill="1" applyBorder="1" applyAlignment="1">
      <alignment/>
    </xf>
    <xf numFmtId="165" fontId="0" fillId="7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165" fontId="0" fillId="7" borderId="18" xfId="0" applyNumberFormat="1" applyFont="1" applyFill="1" applyBorder="1" applyAlignment="1">
      <alignment wrapText="1"/>
    </xf>
    <xf numFmtId="165" fontId="0" fillId="7" borderId="30" xfId="0" applyNumberFormat="1" applyFont="1" applyFill="1" applyBorder="1" applyAlignment="1">
      <alignment wrapText="1"/>
    </xf>
    <xf numFmtId="0" fontId="0" fillId="7" borderId="30" xfId="0" applyFont="1" applyFill="1" applyBorder="1" applyAlignment="1">
      <alignment wrapText="1"/>
    </xf>
    <xf numFmtId="165" fontId="0" fillId="7" borderId="18" xfId="0" applyNumberFormat="1" applyFont="1" applyFill="1" applyBorder="1" applyAlignment="1">
      <alignment horizontal="right" wrapText="1"/>
    </xf>
    <xf numFmtId="165" fontId="0" fillId="7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5" fontId="9" fillId="0" borderId="36" xfId="0" applyNumberFormat="1" applyFont="1" applyFill="1" applyBorder="1" applyAlignment="1">
      <alignment horizontal="right" vertical="center"/>
    </xf>
    <xf numFmtId="165" fontId="8" fillId="35" borderId="36" xfId="0" applyNumberFormat="1" applyFont="1" applyFill="1" applyBorder="1" applyAlignment="1">
      <alignment horizontal="right" vertical="center"/>
    </xf>
    <xf numFmtId="0" fontId="8" fillId="7" borderId="21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/>
    </xf>
    <xf numFmtId="0" fontId="8" fillId="7" borderId="11" xfId="0" applyFont="1" applyFill="1" applyBorder="1" applyAlignment="1">
      <alignment wrapText="1"/>
    </xf>
    <xf numFmtId="0" fontId="5" fillId="0" borderId="37" xfId="0" applyFont="1" applyBorder="1" applyAlignment="1">
      <alignment/>
    </xf>
    <xf numFmtId="0" fontId="5" fillId="0" borderId="16" xfId="0" applyFont="1" applyBorder="1" applyAlignment="1">
      <alignment/>
    </xf>
    <xf numFmtId="0" fontId="8" fillId="7" borderId="21" xfId="0" applyFont="1" applyFill="1" applyBorder="1" applyAlignment="1">
      <alignment vertical="center"/>
    </xf>
    <xf numFmtId="0" fontId="8" fillId="7" borderId="21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2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17" xfId="0" applyNumberFormat="1" applyFont="1" applyFill="1" applyBorder="1" applyAlignment="1">
      <alignment horizontal="right"/>
    </xf>
    <xf numFmtId="3" fontId="6" fillId="19" borderId="29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2" borderId="2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18" xfId="0" applyNumberFormat="1" applyFont="1" applyFill="1" applyBorder="1" applyAlignment="1">
      <alignment horizontal="right"/>
    </xf>
    <xf numFmtId="3" fontId="8" fillId="7" borderId="30" xfId="0" applyNumberFormat="1" applyFont="1" applyFill="1" applyBorder="1" applyAlignment="1">
      <alignment horizontal="right"/>
    </xf>
    <xf numFmtId="3" fontId="8" fillId="7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29" xfId="0" applyNumberFormat="1" applyFont="1" applyFill="1" applyBorder="1" applyAlignment="1">
      <alignment horizontal="right"/>
    </xf>
    <xf numFmtId="3" fontId="8" fillId="7" borderId="19" xfId="0" applyNumberFormat="1" applyFont="1" applyFill="1" applyBorder="1" applyAlignment="1">
      <alignment horizontal="right"/>
    </xf>
    <xf numFmtId="3" fontId="8" fillId="7" borderId="34" xfId="0" applyNumberFormat="1" applyFont="1" applyFill="1" applyBorder="1" applyAlignment="1">
      <alignment horizontal="right"/>
    </xf>
    <xf numFmtId="3" fontId="8" fillId="7" borderId="2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1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1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18" xfId="0" applyNumberFormat="1" applyFont="1" applyFill="1" applyBorder="1" applyAlignment="1">
      <alignment horizontal="right"/>
    </xf>
    <xf numFmtId="3" fontId="13" fillId="19" borderId="2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30" xfId="0" applyNumberFormat="1" applyFont="1" applyFill="1" applyBorder="1" applyAlignment="1">
      <alignment horizontal="right"/>
    </xf>
    <xf numFmtId="3" fontId="7" fillId="7" borderId="30" xfId="0" applyNumberFormat="1" applyFont="1" applyFill="1" applyBorder="1" applyAlignment="1">
      <alignment horizontal="right"/>
    </xf>
    <xf numFmtId="3" fontId="15" fillId="7" borderId="30" xfId="0" applyNumberFormat="1" applyFont="1" applyFill="1" applyBorder="1" applyAlignment="1">
      <alignment horizontal="right"/>
    </xf>
    <xf numFmtId="4" fontId="8" fillId="7" borderId="30" xfId="0" applyNumberFormat="1" applyFont="1" applyFill="1" applyBorder="1" applyAlignment="1">
      <alignment horizontal="right"/>
    </xf>
    <xf numFmtId="3" fontId="0" fillId="7" borderId="3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2" borderId="2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39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32" xfId="0" applyNumberFormat="1" applyFont="1" applyFill="1" applyBorder="1" applyAlignment="1">
      <alignment horizontal="right"/>
    </xf>
    <xf numFmtId="3" fontId="8" fillId="7" borderId="33" xfId="0" applyNumberFormat="1" applyFont="1" applyFill="1" applyBorder="1" applyAlignment="1">
      <alignment horizontal="right"/>
    </xf>
    <xf numFmtId="3" fontId="8" fillId="7" borderId="31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5" fontId="0" fillId="7" borderId="11" xfId="0" applyNumberFormat="1" applyFont="1" applyFill="1" applyBorder="1" applyAlignment="1">
      <alignment horizontal="right" vertical="center"/>
    </xf>
    <xf numFmtId="165" fontId="0" fillId="7" borderId="11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4" fontId="0" fillId="0" borderId="3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horizontal="right" vertical="center"/>
    </xf>
    <xf numFmtId="165" fontId="0" fillId="0" borderId="31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42" xfId="0" applyNumberFormat="1" applyFont="1" applyBorder="1" applyAlignment="1">
      <alignment/>
    </xf>
    <xf numFmtId="165" fontId="5" fillId="0" borderId="42" xfId="0" applyNumberFormat="1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5" fontId="5" fillId="0" borderId="2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5" fontId="5" fillId="0" borderId="2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9" fontId="5" fillId="3" borderId="40" xfId="0" applyNumberFormat="1" applyFont="1" applyFill="1" applyBorder="1" applyAlignment="1">
      <alignment/>
    </xf>
    <xf numFmtId="49" fontId="5" fillId="3" borderId="26" xfId="0" applyNumberFormat="1" applyFont="1" applyFill="1" applyBorder="1" applyAlignment="1">
      <alignment/>
    </xf>
    <xf numFmtId="49" fontId="5" fillId="3" borderId="43" xfId="0" applyNumberFormat="1" applyFont="1" applyFill="1" applyBorder="1" applyAlignment="1">
      <alignment/>
    </xf>
    <xf numFmtId="49" fontId="5" fillId="3" borderId="24" xfId="0" applyNumberFormat="1" applyFont="1" applyFill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44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43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49" fontId="5" fillId="33" borderId="37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49" fontId="5" fillId="0" borderId="45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15" borderId="40" xfId="0" applyNumberFormat="1" applyFont="1" applyFill="1" applyBorder="1" applyAlignment="1">
      <alignment/>
    </xf>
    <xf numFmtId="49" fontId="5" fillId="15" borderId="26" xfId="0" applyNumberFormat="1" applyFont="1" applyFill="1" applyBorder="1" applyAlignment="1">
      <alignment/>
    </xf>
    <xf numFmtId="49" fontId="5" fillId="8" borderId="44" xfId="0" applyNumberFormat="1" applyFont="1" applyFill="1" applyBorder="1" applyAlignment="1">
      <alignment/>
    </xf>
    <xf numFmtId="49" fontId="5" fillId="8" borderId="11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44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8" borderId="20" xfId="0" applyNumberFormat="1" applyFont="1" applyFill="1" applyBorder="1" applyAlignment="1">
      <alignment/>
    </xf>
    <xf numFmtId="49" fontId="5" fillId="8" borderId="10" xfId="0" applyNumberFormat="1" applyFont="1" applyFill="1" applyBorder="1" applyAlignment="1">
      <alignment/>
    </xf>
    <xf numFmtId="49" fontId="5" fillId="15" borderId="37" xfId="0" applyNumberFormat="1" applyFont="1" applyFill="1" applyBorder="1" applyAlignment="1">
      <alignment/>
    </xf>
    <xf numFmtId="49" fontId="5" fillId="15" borderId="16" xfId="0" applyNumberFormat="1" applyFont="1" applyFill="1" applyBorder="1" applyAlignment="1">
      <alignment/>
    </xf>
    <xf numFmtId="49" fontId="5" fillId="15" borderId="43" xfId="0" applyNumberFormat="1" applyFont="1" applyFill="1" applyBorder="1" applyAlignment="1">
      <alignment/>
    </xf>
    <xf numFmtId="49" fontId="5" fillId="15" borderId="24" xfId="0" applyNumberFormat="1" applyFont="1" applyFill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46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165" fontId="5" fillId="0" borderId="33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0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15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44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15" fillId="0" borderId="20" xfId="0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5" fillId="0" borderId="47" xfId="0" applyFont="1" applyFill="1" applyBorder="1" applyAlignment="1">
      <alignment horizontal="left"/>
    </xf>
    <xf numFmtId="0" fontId="15" fillId="0" borderId="47" xfId="0" applyFont="1" applyFill="1" applyBorder="1" applyAlignment="1">
      <alignment wrapText="1"/>
    </xf>
    <xf numFmtId="0" fontId="0" fillId="0" borderId="48" xfId="0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34" xfId="0" applyFont="1" applyFill="1" applyBorder="1" applyAlignment="1">
      <alignment wrapText="1"/>
    </xf>
    <xf numFmtId="0" fontId="15" fillId="0" borderId="34" xfId="0" applyFont="1" applyFill="1" applyBorder="1" applyAlignment="1">
      <alignment vertical="distributed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 vertical="center"/>
    </xf>
    <xf numFmtId="0" fontId="0" fillId="0" borderId="50" xfId="0" applyFont="1" applyBorder="1" applyAlignment="1">
      <alignment/>
    </xf>
    <xf numFmtId="49" fontId="8" fillId="0" borderId="20" xfId="0" applyNumberFormat="1" applyFont="1" applyFill="1" applyBorder="1" applyAlignment="1">
      <alignment/>
    </xf>
    <xf numFmtId="49" fontId="15" fillId="0" borderId="51" xfId="0" applyNumberFormat="1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0" fillId="0" borderId="52" xfId="0" applyFont="1" applyBorder="1" applyAlignment="1">
      <alignment/>
    </xf>
    <xf numFmtId="0" fontId="15" fillId="0" borderId="51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22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9" fillId="16" borderId="0" xfId="0" applyFont="1" applyFill="1" applyAlignment="1">
      <alignment/>
    </xf>
    <xf numFmtId="0" fontId="11" fillId="9" borderId="0" xfId="0" applyFont="1" applyFill="1" applyAlignment="1">
      <alignment vertical="center"/>
    </xf>
    <xf numFmtId="0" fontId="6" fillId="0" borderId="57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 horizontal="left" vertical="distributed" wrapText="1"/>
    </xf>
    <xf numFmtId="4" fontId="6" fillId="0" borderId="34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distributed" wrapText="1"/>
    </xf>
    <xf numFmtId="0" fontId="7" fillId="34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15" fillId="0" borderId="0" xfId="0" applyFont="1" applyBorder="1" applyAlignment="1">
      <alignment shrinkToFit="1"/>
    </xf>
    <xf numFmtId="0" fontId="15" fillId="0" borderId="58" xfId="0" applyFont="1" applyBorder="1" applyAlignment="1">
      <alignment shrinkToFit="1"/>
    </xf>
    <xf numFmtId="0" fontId="8" fillId="34" borderId="24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165" fontId="5" fillId="0" borderId="59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165" fontId="5" fillId="8" borderId="59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9" fillId="16" borderId="26" xfId="0" applyNumberFormat="1" applyFont="1" applyFill="1" applyBorder="1" applyAlignment="1">
      <alignment/>
    </xf>
    <xf numFmtId="3" fontId="11" fillId="9" borderId="22" xfId="0" applyNumberFormat="1" applyFont="1" applyFill="1" applyBorder="1" applyAlignment="1">
      <alignment vertical="center"/>
    </xf>
    <xf numFmtId="3" fontId="11" fillId="4" borderId="26" xfId="0" applyNumberFormat="1" applyFont="1" applyFill="1" applyBorder="1" applyAlignment="1">
      <alignment/>
    </xf>
    <xf numFmtId="3" fontId="15" fillId="0" borderId="54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1" fillId="4" borderId="26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11" fillId="4" borderId="26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/>
    </xf>
    <xf numFmtId="3" fontId="11" fillId="16" borderId="26" xfId="0" applyNumberFormat="1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0" fillId="0" borderId="59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165" fontId="0" fillId="0" borderId="60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165" fontId="0" fillId="0" borderId="61" xfId="0" applyNumberFormat="1" applyFont="1" applyFill="1" applyBorder="1" applyAlignment="1">
      <alignment horizontal="right"/>
    </xf>
    <xf numFmtId="3" fontId="15" fillId="0" borderId="47" xfId="0" applyNumberFormat="1" applyFont="1" applyFill="1" applyBorder="1" applyAlignment="1">
      <alignment/>
    </xf>
    <xf numFmtId="165" fontId="12" fillId="4" borderId="41" xfId="0" applyNumberFormat="1" applyFont="1" applyFill="1" applyBorder="1" applyAlignment="1">
      <alignment horizontal="right"/>
    </xf>
    <xf numFmtId="0" fontId="57" fillId="4" borderId="0" xfId="0" applyFont="1" applyFill="1" applyAlignment="1">
      <alignment/>
    </xf>
    <xf numFmtId="0" fontId="57" fillId="16" borderId="0" xfId="0" applyFont="1" applyFill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165" fontId="5" fillId="0" borderId="62" xfId="0" applyNumberFormat="1" applyFont="1" applyFill="1" applyBorder="1" applyAlignment="1">
      <alignment horizontal="right"/>
    </xf>
    <xf numFmtId="165" fontId="5" fillId="0" borderId="60" xfId="0" applyNumberFormat="1" applyFont="1" applyFill="1" applyBorder="1" applyAlignment="1">
      <alignment horizontal="right"/>
    </xf>
    <xf numFmtId="165" fontId="5" fillId="0" borderId="63" xfId="0" applyNumberFormat="1" applyFont="1" applyFill="1" applyBorder="1" applyAlignment="1">
      <alignment horizontal="right"/>
    </xf>
    <xf numFmtId="165" fontId="5" fillId="0" borderId="64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165" fontId="5" fillId="0" borderId="59" xfId="0" applyNumberFormat="1" applyFont="1" applyBorder="1" applyAlignment="1">
      <alignment/>
    </xf>
    <xf numFmtId="4" fontId="3" fillId="0" borderId="62" xfId="0" applyNumberFormat="1" applyFont="1" applyBorder="1" applyAlignment="1">
      <alignment/>
    </xf>
    <xf numFmtId="49" fontId="5" fillId="3" borderId="38" xfId="0" applyNumberFormat="1" applyFont="1" applyFill="1" applyBorder="1" applyAlignment="1">
      <alignment/>
    </xf>
    <xf numFmtId="49" fontId="5" fillId="3" borderId="22" xfId="0" applyNumberFormat="1" applyFont="1" applyFill="1" applyBorder="1" applyAlignment="1">
      <alignment/>
    </xf>
    <xf numFmtId="3" fontId="3" fillId="3" borderId="22" xfId="0" applyNumberFormat="1" applyFont="1" applyFill="1" applyBorder="1" applyAlignment="1">
      <alignment/>
    </xf>
    <xf numFmtId="3" fontId="3" fillId="3" borderId="22" xfId="0" applyNumberFormat="1" applyFont="1" applyFill="1" applyBorder="1" applyAlignment="1">
      <alignment/>
    </xf>
    <xf numFmtId="164" fontId="5" fillId="3" borderId="35" xfId="0" applyNumberFormat="1" applyFont="1" applyFill="1" applyBorder="1" applyAlignment="1">
      <alignment/>
    </xf>
    <xf numFmtId="164" fontId="5" fillId="3" borderId="6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3" fillId="3" borderId="41" xfId="0" applyFont="1" applyFill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3" fillId="3" borderId="26" xfId="0" applyNumberFormat="1" applyFont="1" applyFill="1" applyBorder="1" applyAlignment="1">
      <alignment/>
    </xf>
    <xf numFmtId="164" fontId="3" fillId="3" borderId="27" xfId="0" applyNumberFormat="1" applyFont="1" applyFill="1" applyBorder="1" applyAlignment="1">
      <alignment/>
    </xf>
    <xf numFmtId="4" fontId="3" fillId="3" borderId="27" xfId="0" applyNumberFormat="1" applyFont="1" applyFill="1" applyBorder="1" applyAlignment="1">
      <alignment/>
    </xf>
    <xf numFmtId="4" fontId="3" fillId="3" borderId="41" xfId="0" applyNumberFormat="1" applyFont="1" applyFill="1" applyBorder="1" applyAlignment="1">
      <alignment/>
    </xf>
    <xf numFmtId="165" fontId="5" fillId="0" borderId="60" xfId="0" applyNumberFormat="1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165" fontId="20" fillId="16" borderId="41" xfId="0" applyNumberFormat="1" applyFont="1" applyFill="1" applyBorder="1" applyAlignment="1">
      <alignment horizontal="right"/>
    </xf>
    <xf numFmtId="165" fontId="12" fillId="9" borderId="65" xfId="0" applyNumberFormat="1" applyFont="1" applyFill="1" applyBorder="1" applyAlignment="1">
      <alignment horizontal="right" vertical="center"/>
    </xf>
    <xf numFmtId="165" fontId="15" fillId="0" borderId="62" xfId="0" applyNumberFormat="1" applyFont="1" applyFill="1" applyBorder="1" applyAlignment="1">
      <alignment horizontal="right"/>
    </xf>
    <xf numFmtId="4" fontId="12" fillId="4" borderId="41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 wrapText="1"/>
    </xf>
    <xf numFmtId="165" fontId="15" fillId="0" borderId="60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/>
    </xf>
    <xf numFmtId="165" fontId="9" fillId="0" borderId="60" xfId="0" applyNumberFormat="1" applyFont="1" applyFill="1" applyBorder="1" applyAlignment="1">
      <alignment horizontal="right"/>
    </xf>
    <xf numFmtId="165" fontId="15" fillId="0" borderId="59" xfId="0" applyNumberFormat="1" applyFont="1" applyFill="1" applyBorder="1" applyAlignment="1">
      <alignment horizontal="right"/>
    </xf>
    <xf numFmtId="4" fontId="9" fillId="0" borderId="60" xfId="0" applyNumberFormat="1" applyFont="1" applyFill="1" applyBorder="1" applyAlignment="1">
      <alignment horizontal="right"/>
    </xf>
    <xf numFmtId="165" fontId="9" fillId="0" borderId="67" xfId="0" applyNumberFormat="1" applyFont="1" applyFill="1" applyBorder="1" applyAlignment="1">
      <alignment horizontal="right"/>
    </xf>
    <xf numFmtId="165" fontId="12" fillId="4" borderId="41" xfId="0" applyNumberFormat="1" applyFont="1" applyFill="1" applyBorder="1" applyAlignment="1">
      <alignment horizontal="right" wrapText="1"/>
    </xf>
    <xf numFmtId="165" fontId="12" fillId="16" borderId="41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 wrapText="1"/>
    </xf>
    <xf numFmtId="0" fontId="15" fillId="0" borderId="68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0" fontId="15" fillId="0" borderId="69" xfId="0" applyFont="1" applyFill="1" applyBorder="1" applyAlignment="1">
      <alignment horizontal="left"/>
    </xf>
    <xf numFmtId="0" fontId="15" fillId="0" borderId="69" xfId="0" applyFont="1" applyFill="1" applyBorder="1" applyAlignment="1">
      <alignment wrapText="1"/>
    </xf>
    <xf numFmtId="3" fontId="15" fillId="0" borderId="69" xfId="0" applyNumberFormat="1" applyFont="1" applyFill="1" applyBorder="1" applyAlignment="1">
      <alignment/>
    </xf>
    <xf numFmtId="3" fontId="15" fillId="0" borderId="69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5" fontId="0" fillId="0" borderId="62" xfId="0" applyNumberFormat="1" applyFont="1" applyFill="1" applyBorder="1" applyAlignment="1">
      <alignment horizontal="right"/>
    </xf>
    <xf numFmtId="3" fontId="3" fillId="15" borderId="2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3" fillId="37" borderId="49" xfId="0" applyFont="1" applyFill="1" applyBorder="1" applyAlignment="1">
      <alignment horizontal="center"/>
    </xf>
    <xf numFmtId="0" fontId="3" fillId="37" borderId="70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49" fontId="5" fillId="37" borderId="38" xfId="0" applyNumberFormat="1" applyFont="1" applyFill="1" applyBorder="1" applyAlignment="1">
      <alignment horizontal="center"/>
    </xf>
    <xf numFmtId="49" fontId="5" fillId="37" borderId="22" xfId="0" applyNumberFormat="1" applyFont="1" applyFill="1" applyBorder="1" applyAlignment="1">
      <alignment horizontal="center"/>
    </xf>
    <xf numFmtId="0" fontId="3" fillId="37" borderId="58" xfId="0" applyFont="1" applyFill="1" applyBorder="1" applyAlignment="1">
      <alignment/>
    </xf>
    <xf numFmtId="0" fontId="3" fillId="37" borderId="71" xfId="0" applyFont="1" applyFill="1" applyBorder="1" applyAlignment="1">
      <alignment/>
    </xf>
    <xf numFmtId="0" fontId="7" fillId="37" borderId="37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17" fillId="37" borderId="16" xfId="0" applyFont="1" applyFill="1" applyBorder="1" applyAlignment="1">
      <alignment horizontal="center" vertical="center" wrapText="1"/>
    </xf>
    <xf numFmtId="0" fontId="17" fillId="37" borderId="65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0" applyFont="1" applyFill="1" applyBorder="1" applyAlignment="1">
      <alignment horizontal="left" vertical="distributed"/>
    </xf>
    <xf numFmtId="0" fontId="3" fillId="3" borderId="27" xfId="0" applyFont="1" applyFill="1" applyBorder="1" applyAlignment="1">
      <alignment wrapText="1"/>
    </xf>
    <xf numFmtId="0" fontId="0" fillId="0" borderId="25" xfId="0" applyBorder="1" applyAlignment="1">
      <alignment/>
    </xf>
    <xf numFmtId="0" fontId="3" fillId="3" borderId="25" xfId="0" applyFont="1" applyFill="1" applyBorder="1" applyAlignment="1">
      <alignment wrapText="1"/>
    </xf>
    <xf numFmtId="0" fontId="3" fillId="3" borderId="26" xfId="0" applyFont="1" applyFill="1" applyBorder="1" applyAlignment="1">
      <alignment/>
    </xf>
    <xf numFmtId="0" fontId="17" fillId="37" borderId="72" xfId="0" applyFont="1" applyFill="1" applyBorder="1" applyAlignment="1">
      <alignment horizontal="center" vertical="center"/>
    </xf>
    <xf numFmtId="0" fontId="17" fillId="37" borderId="73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12" borderId="45" xfId="0" applyFont="1" applyFill="1" applyBorder="1" applyAlignment="1">
      <alignment horizontal="left" vertical="center"/>
    </xf>
    <xf numFmtId="0" fontId="9" fillId="12" borderId="14" xfId="0" applyFont="1" applyFill="1" applyBorder="1" applyAlignment="1">
      <alignment horizontal="left" vertical="center"/>
    </xf>
    <xf numFmtId="0" fontId="9" fillId="12" borderId="36" xfId="0" applyFont="1" applyFill="1" applyBorder="1" applyAlignment="1">
      <alignment horizontal="left" vertical="center"/>
    </xf>
    <xf numFmtId="0" fontId="9" fillId="12" borderId="45" xfId="0" applyFont="1" applyFill="1" applyBorder="1" applyAlignment="1">
      <alignment horizontal="left"/>
    </xf>
    <xf numFmtId="0" fontId="9" fillId="12" borderId="14" xfId="0" applyFont="1" applyFill="1" applyBorder="1" applyAlignment="1">
      <alignment horizontal="left"/>
    </xf>
    <xf numFmtId="0" fontId="9" fillId="12" borderId="36" xfId="0" applyFont="1" applyFill="1" applyBorder="1" applyAlignment="1">
      <alignment horizontal="left"/>
    </xf>
    <xf numFmtId="165" fontId="0" fillId="7" borderId="19" xfId="0" applyNumberFormat="1" applyFont="1" applyFill="1" applyBorder="1" applyAlignment="1">
      <alignment horizontal="right" wrapText="1"/>
    </xf>
    <xf numFmtId="165" fontId="0" fillId="7" borderId="34" xfId="0" applyNumberFormat="1" applyFont="1" applyFill="1" applyBorder="1" applyAlignment="1">
      <alignment horizontal="right" wrapText="1"/>
    </xf>
    <xf numFmtId="165" fontId="0" fillId="7" borderId="11" xfId="0" applyNumberFormat="1" applyFont="1" applyFill="1" applyBorder="1" applyAlignment="1">
      <alignment horizontal="right" wrapText="1"/>
    </xf>
    <xf numFmtId="0" fontId="13" fillId="19" borderId="45" xfId="0" applyFont="1" applyFill="1" applyBorder="1" applyAlignment="1">
      <alignment horizontal="left"/>
    </xf>
    <xf numFmtId="0" fontId="13" fillId="19" borderId="14" xfId="0" applyFont="1" applyFill="1" applyBorder="1" applyAlignment="1">
      <alignment horizontal="left"/>
    </xf>
    <xf numFmtId="0" fontId="13" fillId="19" borderId="36" xfId="0" applyFont="1" applyFill="1" applyBorder="1" applyAlignment="1">
      <alignment horizontal="left"/>
    </xf>
    <xf numFmtId="0" fontId="8" fillId="7" borderId="34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9" fillId="12" borderId="45" xfId="0" applyFont="1" applyFill="1" applyBorder="1" applyAlignment="1">
      <alignment horizontal="left" vertical="center" wrapText="1"/>
    </xf>
    <xf numFmtId="0" fontId="9" fillId="12" borderId="14" xfId="0" applyFont="1" applyFill="1" applyBorder="1" applyAlignment="1">
      <alignment horizontal="left" vertical="center" wrapText="1"/>
    </xf>
    <xf numFmtId="0" fontId="14" fillId="19" borderId="45" xfId="0" applyFont="1" applyFill="1" applyBorder="1" applyAlignment="1">
      <alignment horizontal="left" vertical="center" wrapText="1"/>
    </xf>
    <xf numFmtId="0" fontId="14" fillId="19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12" borderId="36" xfId="0" applyFont="1" applyFill="1" applyBorder="1" applyAlignment="1">
      <alignment horizontal="left" vertical="center" wrapText="1"/>
    </xf>
    <xf numFmtId="0" fontId="14" fillId="19" borderId="45" xfId="0" applyFont="1" applyFill="1" applyBorder="1" applyAlignment="1">
      <alignment horizontal="left" vertical="top" wrapText="1"/>
    </xf>
    <xf numFmtId="0" fontId="14" fillId="19" borderId="14" xfId="0" applyFont="1" applyFill="1" applyBorder="1" applyAlignment="1">
      <alignment horizontal="left" vertical="top" wrapText="1"/>
    </xf>
    <xf numFmtId="0" fontId="14" fillId="19" borderId="36" xfId="0" applyFont="1" applyFill="1" applyBorder="1" applyAlignment="1">
      <alignment horizontal="left" vertical="top" wrapText="1"/>
    </xf>
    <xf numFmtId="0" fontId="9" fillId="12" borderId="45" xfId="0" applyFont="1" applyFill="1" applyBorder="1" applyAlignment="1">
      <alignment horizontal="left" wrapText="1"/>
    </xf>
    <xf numFmtId="0" fontId="9" fillId="12" borderId="14" xfId="0" applyFont="1" applyFill="1" applyBorder="1" applyAlignment="1">
      <alignment horizontal="left" wrapText="1"/>
    </xf>
    <xf numFmtId="0" fontId="9" fillId="12" borderId="36" xfId="0" applyFont="1" applyFill="1" applyBorder="1" applyAlignment="1">
      <alignment horizontal="left" wrapText="1"/>
    </xf>
    <xf numFmtId="0" fontId="13" fillId="35" borderId="45" xfId="0" applyFont="1" applyFill="1" applyBorder="1" applyAlignment="1">
      <alignment horizontal="left" vertical="center" wrapText="1"/>
    </xf>
    <xf numFmtId="0" fontId="13" fillId="35" borderId="14" xfId="0" applyFont="1" applyFill="1" applyBorder="1" applyAlignment="1">
      <alignment horizontal="left" vertical="center" wrapText="1"/>
    </xf>
    <xf numFmtId="0" fontId="14" fillId="19" borderId="45" xfId="0" applyFont="1" applyFill="1" applyBorder="1" applyAlignment="1">
      <alignment horizontal="left" vertical="center"/>
    </xf>
    <xf numFmtId="0" fontId="14" fillId="19" borderId="14" xfId="0" applyFont="1" applyFill="1" applyBorder="1" applyAlignment="1">
      <alignment horizontal="left" vertical="center"/>
    </xf>
    <xf numFmtId="0" fontId="9" fillId="12" borderId="45" xfId="0" applyFont="1" applyFill="1" applyBorder="1" applyAlignment="1">
      <alignment horizontal="left" vertical="center"/>
    </xf>
    <xf numFmtId="0" fontId="9" fillId="12" borderId="14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" fillId="19" borderId="45" xfId="0" applyFont="1" applyFill="1" applyBorder="1" applyAlignment="1">
      <alignment horizontal="left" vertical="center"/>
    </xf>
    <xf numFmtId="0" fontId="6" fillId="19" borderId="14" xfId="0" applyFont="1" applyFill="1" applyBorder="1" applyAlignment="1">
      <alignment horizontal="left" vertical="center"/>
    </xf>
    <xf numFmtId="0" fontId="13" fillId="19" borderId="45" xfId="0" applyFont="1" applyFill="1" applyBorder="1" applyAlignment="1">
      <alignment horizontal="left" wrapText="1"/>
    </xf>
    <xf numFmtId="0" fontId="13" fillId="19" borderId="14" xfId="0" applyFont="1" applyFill="1" applyBorder="1" applyAlignment="1">
      <alignment horizontal="left" wrapText="1"/>
    </xf>
    <xf numFmtId="0" fontId="13" fillId="19" borderId="36" xfId="0" applyFont="1" applyFill="1" applyBorder="1" applyAlignment="1">
      <alignment horizontal="left" wrapText="1"/>
    </xf>
    <xf numFmtId="0" fontId="9" fillId="12" borderId="45" xfId="0" applyFont="1" applyFill="1" applyBorder="1" applyAlignment="1">
      <alignment horizontal="left" vertical="distributed" wrapText="1"/>
    </xf>
    <xf numFmtId="0" fontId="9" fillId="12" borderId="14" xfId="0" applyFont="1" applyFill="1" applyBorder="1" applyAlignment="1">
      <alignment horizontal="left" vertical="distributed" wrapText="1"/>
    </xf>
    <xf numFmtId="0" fontId="9" fillId="12" borderId="36" xfId="0" applyFont="1" applyFill="1" applyBorder="1" applyAlignment="1">
      <alignment horizontal="left" vertical="distributed" wrapText="1"/>
    </xf>
    <xf numFmtId="0" fontId="14" fillId="19" borderId="45" xfId="0" applyFont="1" applyFill="1" applyBorder="1" applyAlignment="1">
      <alignment horizontal="left"/>
    </xf>
    <xf numFmtId="0" fontId="14" fillId="19" borderId="14" xfId="0" applyFont="1" applyFill="1" applyBorder="1" applyAlignment="1">
      <alignment horizontal="left"/>
    </xf>
    <xf numFmtId="0" fontId="14" fillId="19" borderId="3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5" fontId="15" fillId="0" borderId="67" xfId="0" applyNumberFormat="1" applyFont="1" applyFill="1" applyBorder="1" applyAlignment="1">
      <alignment horizontal="right"/>
    </xf>
    <xf numFmtId="0" fontId="0" fillId="0" borderId="67" xfId="0" applyBorder="1" applyAlignment="1">
      <alignment/>
    </xf>
    <xf numFmtId="0" fontId="0" fillId="0" borderId="60" xfId="0" applyBorder="1" applyAlignment="1">
      <alignment/>
    </xf>
    <xf numFmtId="0" fontId="11" fillId="4" borderId="45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16" borderId="45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165" fontId="15" fillId="0" borderId="62" xfId="0" applyNumberFormat="1" applyFont="1" applyFill="1" applyBorder="1" applyAlignment="1">
      <alignment horizontal="right"/>
    </xf>
    <xf numFmtId="0" fontId="11" fillId="4" borderId="45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9" borderId="45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9" fillId="16" borderId="45" xfId="0" applyFont="1" applyFill="1" applyBorder="1" applyAlignment="1">
      <alignment horizontal="center" vertical="distributed" wrapText="1"/>
    </xf>
    <xf numFmtId="0" fontId="19" fillId="16" borderId="14" xfId="0" applyFont="1" applyFill="1" applyBorder="1" applyAlignment="1">
      <alignment horizontal="center" vertical="distributed" wrapText="1"/>
    </xf>
    <xf numFmtId="0" fontId="19" fillId="16" borderId="25" xfId="0" applyFont="1" applyFill="1" applyBorder="1" applyAlignment="1">
      <alignment horizontal="center" vertical="distributed" wrapText="1"/>
    </xf>
    <xf numFmtId="0" fontId="11" fillId="4" borderId="45" xfId="0" applyFont="1" applyFill="1" applyBorder="1" applyAlignment="1">
      <alignment horizontal="center" vertical="distributed" wrapText="1"/>
    </xf>
    <xf numFmtId="0" fontId="11" fillId="4" borderId="14" xfId="0" applyFont="1" applyFill="1" applyBorder="1" applyAlignment="1">
      <alignment horizontal="center" vertical="distributed" wrapText="1"/>
    </xf>
    <xf numFmtId="0" fontId="11" fillId="4" borderId="25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15" fillId="0" borderId="60" xfId="0" applyNumberFormat="1" applyFont="1" applyFill="1" applyBorder="1" applyAlignment="1">
      <alignment horizontal="right"/>
    </xf>
    <xf numFmtId="0" fontId="15" fillId="0" borderId="59" xfId="0" applyFont="1" applyFill="1" applyBorder="1" applyAlignment="1">
      <alignment horizontal="right"/>
    </xf>
    <xf numFmtId="165" fontId="15" fillId="0" borderId="5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distributed" shrinkToFit="1"/>
    </xf>
    <xf numFmtId="0" fontId="15" fillId="0" borderId="3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2"/>
  <sheetViews>
    <sheetView view="pageBreakPreview" zoomScale="130" zoomScaleSheetLayoutView="130" workbookViewId="0" topLeftCell="A1">
      <selection activeCell="N40" sqref="N40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10.28125" style="0" customWidth="1"/>
    <col min="14" max="14" width="11.7109375" style="0" customWidth="1"/>
    <col min="15" max="15" width="12.57421875" style="0" customWidth="1"/>
    <col min="16" max="16" width="7.00390625" style="0" hidden="1" customWidth="1"/>
    <col min="17" max="17" width="6.140625" style="0" hidden="1" customWidth="1"/>
    <col min="18" max="18" width="0.71875" style="0" hidden="1" customWidth="1"/>
    <col min="19" max="19" width="6.140625" style="0" bestFit="1" customWidth="1"/>
  </cols>
  <sheetData>
    <row r="2" spans="1:9" ht="12.75" customHeight="1">
      <c r="A2" s="699" t="s">
        <v>389</v>
      </c>
      <c r="B2" s="699"/>
      <c r="C2" s="699"/>
      <c r="D2" s="699"/>
      <c r="E2" s="699"/>
      <c r="F2" s="699"/>
      <c r="G2" s="699"/>
      <c r="H2" s="699"/>
      <c r="I2" s="699"/>
    </row>
    <row r="3" spans="1:9" ht="12.75" customHeight="1">
      <c r="A3" s="285" t="s">
        <v>390</v>
      </c>
      <c r="B3" s="276"/>
      <c r="C3" s="276"/>
      <c r="D3" s="276"/>
      <c r="E3" s="276"/>
      <c r="F3" s="276"/>
      <c r="G3" s="276"/>
      <c r="H3" s="276"/>
      <c r="I3" s="276"/>
    </row>
    <row r="4" ht="12.75">
      <c r="A4" s="48" t="s">
        <v>391</v>
      </c>
    </row>
    <row r="5" ht="12.75">
      <c r="A5" s="48"/>
    </row>
    <row r="6" spans="1:19" s="275" customFormat="1" ht="12.75" customHeight="1">
      <c r="A6" s="701" t="s">
        <v>743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</row>
    <row r="7" spans="1:19" s="277" customFormat="1" ht="13.5">
      <c r="A7" s="702" t="s">
        <v>759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</row>
    <row r="10" spans="1:9" s="274" customFormat="1" ht="13.5">
      <c r="A10" s="700" t="s">
        <v>721</v>
      </c>
      <c r="B10" s="700"/>
      <c r="C10" s="700"/>
      <c r="D10" s="700"/>
      <c r="E10" s="700"/>
      <c r="F10" s="700"/>
      <c r="G10" s="700"/>
      <c r="H10" s="700"/>
      <c r="I10" s="700"/>
    </row>
    <row r="11" spans="1:19" s="1" customFormat="1" ht="13.5" thickBot="1">
      <c r="A11" s="10"/>
      <c r="B11" s="10"/>
      <c r="C11" s="10"/>
      <c r="D11" s="10"/>
      <c r="E11" s="10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677" customFormat="1" ht="13.5" thickBot="1">
      <c r="A12" s="696" t="s">
        <v>365</v>
      </c>
      <c r="B12" s="697"/>
      <c r="C12" s="697"/>
      <c r="D12" s="697"/>
      <c r="E12" s="697"/>
      <c r="F12" s="697"/>
      <c r="G12" s="698"/>
      <c r="H12" s="671"/>
      <c r="I12" s="672"/>
      <c r="J12" s="673">
        <v>1</v>
      </c>
      <c r="K12" s="674">
        <v>2</v>
      </c>
      <c r="L12" s="674">
        <v>3</v>
      </c>
      <c r="M12" s="675">
        <v>1</v>
      </c>
      <c r="N12" s="675">
        <v>2</v>
      </c>
      <c r="O12" s="675">
        <v>3</v>
      </c>
      <c r="P12" s="675">
        <v>7</v>
      </c>
      <c r="Q12" s="675">
        <v>8</v>
      </c>
      <c r="R12" s="675">
        <v>9</v>
      </c>
      <c r="S12" s="676">
        <v>4</v>
      </c>
    </row>
    <row r="13" spans="1:19" s="689" customFormat="1" ht="69" customHeight="1" thickBot="1">
      <c r="A13" s="678" t="s">
        <v>377</v>
      </c>
      <c r="B13" s="679" t="s">
        <v>378</v>
      </c>
      <c r="C13" s="679" t="s">
        <v>379</v>
      </c>
      <c r="D13" s="679" t="s">
        <v>380</v>
      </c>
      <c r="E13" s="679" t="s">
        <v>381</v>
      </c>
      <c r="F13" s="679" t="s">
        <v>382</v>
      </c>
      <c r="G13" s="679" t="s">
        <v>383</v>
      </c>
      <c r="H13" s="680"/>
      <c r="I13" s="681"/>
      <c r="J13" s="682" t="s">
        <v>171</v>
      </c>
      <c r="K13" s="683" t="s">
        <v>174</v>
      </c>
      <c r="L13" s="683" t="s">
        <v>173</v>
      </c>
      <c r="M13" s="684" t="s">
        <v>720</v>
      </c>
      <c r="N13" s="685" t="s">
        <v>722</v>
      </c>
      <c r="O13" s="686" t="s">
        <v>744</v>
      </c>
      <c r="P13" s="687" t="s">
        <v>168</v>
      </c>
      <c r="Q13" s="687" t="s">
        <v>169</v>
      </c>
      <c r="R13" s="687" t="s">
        <v>170</v>
      </c>
      <c r="S13" s="688" t="s">
        <v>723</v>
      </c>
    </row>
    <row r="14" spans="1:19" s="94" customFormat="1" ht="13.5" thickBot="1">
      <c r="A14" s="449"/>
      <c r="B14" s="450"/>
      <c r="C14" s="450"/>
      <c r="D14" s="450"/>
      <c r="E14" s="450"/>
      <c r="F14" s="450"/>
      <c r="G14" s="450"/>
      <c r="H14" s="437" t="s">
        <v>0</v>
      </c>
      <c r="I14" s="438"/>
      <c r="J14" s="438"/>
      <c r="K14" s="438"/>
      <c r="L14" s="438"/>
      <c r="M14" s="438"/>
      <c r="N14" s="438"/>
      <c r="O14" s="438"/>
      <c r="P14" s="439"/>
      <c r="Q14" s="439"/>
      <c r="R14" s="439"/>
      <c r="S14" s="635"/>
    </row>
    <row r="15" spans="1:19" s="94" customFormat="1" ht="12.75">
      <c r="A15" s="451"/>
      <c r="B15" s="452"/>
      <c r="C15" s="452"/>
      <c r="D15" s="452"/>
      <c r="E15" s="452"/>
      <c r="F15" s="452"/>
      <c r="G15" s="452"/>
      <c r="H15" s="112"/>
      <c r="I15" s="111" t="s">
        <v>366</v>
      </c>
      <c r="J15" s="111"/>
      <c r="K15" s="111"/>
      <c r="L15" s="111"/>
      <c r="M15" s="440">
        <f>M16+M17</f>
        <v>15447500</v>
      </c>
      <c r="N15" s="440">
        <f>N16+N17</f>
        <v>-6713309</v>
      </c>
      <c r="O15" s="440">
        <f>O16+O17</f>
        <v>8734191</v>
      </c>
      <c r="P15" s="113"/>
      <c r="Q15" s="113"/>
      <c r="R15" s="113"/>
      <c r="S15" s="576">
        <f aca="true" t="shared" si="0" ref="S15:S21">AVERAGE(O15/M15*100)</f>
        <v>56.54112963262664</v>
      </c>
    </row>
    <row r="16" spans="1:19" s="1" customFormat="1" ht="12.75">
      <c r="A16" s="453" t="s">
        <v>377</v>
      </c>
      <c r="B16" s="454"/>
      <c r="C16" s="454" t="s">
        <v>379</v>
      </c>
      <c r="D16" s="454" t="s">
        <v>380</v>
      </c>
      <c r="E16" s="454" t="s">
        <v>381</v>
      </c>
      <c r="F16" s="454" t="s">
        <v>382</v>
      </c>
      <c r="G16" s="454"/>
      <c r="H16" s="27">
        <v>6</v>
      </c>
      <c r="I16" s="7" t="s">
        <v>1</v>
      </c>
      <c r="J16" s="15" t="e">
        <f aca="true" t="shared" si="1" ref="J16:O16">SUM(J37)</f>
        <v>#REF!</v>
      </c>
      <c r="K16" s="15" t="e">
        <f t="shared" si="1"/>
        <v>#REF!</v>
      </c>
      <c r="L16" s="15" t="e">
        <f t="shared" si="1"/>
        <v>#REF!</v>
      </c>
      <c r="M16" s="14">
        <f t="shared" si="1"/>
        <v>15147500</v>
      </c>
      <c r="N16" s="14">
        <f t="shared" si="1"/>
        <v>-6473309</v>
      </c>
      <c r="O16" s="14">
        <f t="shared" si="1"/>
        <v>8674191</v>
      </c>
      <c r="P16" s="401" t="e">
        <f aca="true" t="shared" si="2" ref="P16:R17">K16/J16*100</f>
        <v>#REF!</v>
      </c>
      <c r="Q16" s="401" t="e">
        <f t="shared" si="2"/>
        <v>#REF!</v>
      </c>
      <c r="R16" s="401" t="e">
        <f t="shared" si="2"/>
        <v>#REF!</v>
      </c>
      <c r="S16" s="576">
        <f t="shared" si="0"/>
        <v>57.26483578148209</v>
      </c>
    </row>
    <row r="17" spans="1:19" s="1" customFormat="1" ht="13.5" thickBot="1">
      <c r="A17" s="487"/>
      <c r="B17" s="488"/>
      <c r="C17" s="488" t="s">
        <v>379</v>
      </c>
      <c r="D17" s="488"/>
      <c r="E17" s="488"/>
      <c r="F17" s="488"/>
      <c r="G17" s="488"/>
      <c r="H17" s="612">
        <v>7</v>
      </c>
      <c r="I17" s="613" t="s">
        <v>2</v>
      </c>
      <c r="J17" s="614" t="e">
        <f aca="true" t="shared" si="3" ref="J17:O17">SUM(J96)</f>
        <v>#REF!</v>
      </c>
      <c r="K17" s="614" t="e">
        <f t="shared" si="3"/>
        <v>#REF!</v>
      </c>
      <c r="L17" s="614" t="e">
        <f t="shared" si="3"/>
        <v>#REF!</v>
      </c>
      <c r="M17" s="47">
        <f t="shared" si="3"/>
        <v>300000</v>
      </c>
      <c r="N17" s="47">
        <f t="shared" si="3"/>
        <v>-240000</v>
      </c>
      <c r="O17" s="47">
        <f t="shared" si="3"/>
        <v>60000</v>
      </c>
      <c r="P17" s="615" t="e">
        <f t="shared" si="2"/>
        <v>#REF!</v>
      </c>
      <c r="Q17" s="615" t="e">
        <f t="shared" si="2"/>
        <v>#REF!</v>
      </c>
      <c r="R17" s="615" t="e">
        <f t="shared" si="2"/>
        <v>#REF!</v>
      </c>
      <c r="S17" s="616">
        <f t="shared" si="0"/>
        <v>20</v>
      </c>
    </row>
    <row r="18" spans="1:19" s="94" customFormat="1" ht="12.75">
      <c r="A18" s="451"/>
      <c r="B18" s="452"/>
      <c r="C18" s="452"/>
      <c r="D18" s="452"/>
      <c r="E18" s="452"/>
      <c r="F18" s="452"/>
      <c r="G18" s="452"/>
      <c r="H18" s="112"/>
      <c r="I18" s="111" t="s">
        <v>367</v>
      </c>
      <c r="J18" s="111"/>
      <c r="K18" s="111"/>
      <c r="L18" s="111"/>
      <c r="M18" s="440">
        <f>M19+M20</f>
        <v>15447500</v>
      </c>
      <c r="N18" s="440">
        <f>N19+N20</f>
        <v>-6706309</v>
      </c>
      <c r="O18" s="440">
        <f>O19+O20</f>
        <v>8741191</v>
      </c>
      <c r="P18" s="113"/>
      <c r="Q18" s="113"/>
      <c r="R18" s="113"/>
      <c r="S18" s="618">
        <f t="shared" si="0"/>
        <v>56.58644440848034</v>
      </c>
    </row>
    <row r="19" spans="1:19" s="1" customFormat="1" ht="12.75">
      <c r="A19" s="453" t="s">
        <v>377</v>
      </c>
      <c r="B19" s="454"/>
      <c r="C19" s="454" t="s">
        <v>379</v>
      </c>
      <c r="D19" s="454" t="s">
        <v>380</v>
      </c>
      <c r="E19" s="454" t="s">
        <v>381</v>
      </c>
      <c r="F19" s="454" t="s">
        <v>382</v>
      </c>
      <c r="G19" s="454"/>
      <c r="H19" s="27">
        <v>3</v>
      </c>
      <c r="I19" s="7" t="s">
        <v>3</v>
      </c>
      <c r="J19" s="15" t="e">
        <f aca="true" t="shared" si="4" ref="J19:O19">SUM(J99)</f>
        <v>#REF!</v>
      </c>
      <c r="K19" s="15" t="e">
        <f t="shared" si="4"/>
        <v>#REF!</v>
      </c>
      <c r="L19" s="15" t="e">
        <f t="shared" si="4"/>
        <v>#REF!</v>
      </c>
      <c r="M19" s="14">
        <f t="shared" si="4"/>
        <v>5600500</v>
      </c>
      <c r="N19" s="14">
        <f t="shared" si="4"/>
        <v>-1233309</v>
      </c>
      <c r="O19" s="14">
        <f t="shared" si="4"/>
        <v>4367191</v>
      </c>
      <c r="P19" s="401" t="e">
        <f aca="true" t="shared" si="5" ref="P19:R20">K19/J19*100</f>
        <v>#REF!</v>
      </c>
      <c r="Q19" s="401" t="e">
        <f t="shared" si="5"/>
        <v>#REF!</v>
      </c>
      <c r="R19" s="401" t="e">
        <f t="shared" si="5"/>
        <v>#REF!</v>
      </c>
      <c r="S19" s="576">
        <f t="shared" si="0"/>
        <v>77.97859119721453</v>
      </c>
    </row>
    <row r="20" spans="1:19" s="1" customFormat="1" ht="13.5" thickBot="1">
      <c r="A20" s="455" t="s">
        <v>377</v>
      </c>
      <c r="B20" s="456"/>
      <c r="C20" s="456" t="s">
        <v>379</v>
      </c>
      <c r="D20" s="456" t="s">
        <v>380</v>
      </c>
      <c r="E20" s="456"/>
      <c r="F20" s="456" t="s">
        <v>382</v>
      </c>
      <c r="G20" s="456"/>
      <c r="H20" s="441">
        <v>4</v>
      </c>
      <c r="I20" s="442" t="s">
        <v>4</v>
      </c>
      <c r="J20" s="443" t="e">
        <f aca="true" t="shared" si="6" ref="J20:O20">SUM(J172)</f>
        <v>#REF!</v>
      </c>
      <c r="K20" s="443" t="e">
        <f t="shared" si="6"/>
        <v>#REF!</v>
      </c>
      <c r="L20" s="443" t="e">
        <f t="shared" si="6"/>
        <v>#REF!</v>
      </c>
      <c r="M20" s="444">
        <f t="shared" si="6"/>
        <v>9847000</v>
      </c>
      <c r="N20" s="444">
        <f t="shared" si="6"/>
        <v>-5473000</v>
      </c>
      <c r="O20" s="444">
        <f t="shared" si="6"/>
        <v>4374000</v>
      </c>
      <c r="P20" s="64" t="e">
        <f t="shared" si="5"/>
        <v>#REF!</v>
      </c>
      <c r="Q20" s="64" t="e">
        <f t="shared" si="5"/>
        <v>#REF!</v>
      </c>
      <c r="R20" s="64" t="e">
        <f t="shared" si="5"/>
        <v>#REF!</v>
      </c>
      <c r="S20" s="619">
        <f t="shared" si="0"/>
        <v>44.41962018889002</v>
      </c>
    </row>
    <row r="21" spans="1:19" s="1" customFormat="1" ht="12.75">
      <c r="A21" s="457"/>
      <c r="B21" s="458"/>
      <c r="C21" s="458"/>
      <c r="D21" s="458"/>
      <c r="E21" s="458"/>
      <c r="F21" s="458"/>
      <c r="G21" s="458"/>
      <c r="H21" s="445"/>
      <c r="I21" s="446" t="s">
        <v>167</v>
      </c>
      <c r="J21" s="447" t="e">
        <f aca="true" t="shared" si="7" ref="J21:O21">J16+J17-J19-J20</f>
        <v>#REF!</v>
      </c>
      <c r="K21" s="447" t="e">
        <f t="shared" si="7"/>
        <v>#REF!</v>
      </c>
      <c r="L21" s="447" t="e">
        <f t="shared" si="7"/>
        <v>#REF!</v>
      </c>
      <c r="M21" s="448">
        <f t="shared" si="7"/>
        <v>0</v>
      </c>
      <c r="N21" s="448">
        <f t="shared" si="7"/>
        <v>-7000</v>
      </c>
      <c r="O21" s="448">
        <f t="shared" si="7"/>
        <v>-7000</v>
      </c>
      <c r="P21" s="57" t="e">
        <f>K21/J21*100</f>
        <v>#REF!</v>
      </c>
      <c r="Q21" s="57">
        <v>0</v>
      </c>
      <c r="R21" s="57" t="e">
        <f>M21/L21*100</f>
        <v>#REF!</v>
      </c>
      <c r="S21" s="617" t="e">
        <f t="shared" si="0"/>
        <v>#DIV/0!</v>
      </c>
    </row>
    <row r="22" spans="1:19" s="1" customFormat="1" ht="13.5" thickBot="1">
      <c r="A22" s="487"/>
      <c r="B22" s="488"/>
      <c r="C22" s="488"/>
      <c r="D22" s="488"/>
      <c r="E22" s="488"/>
      <c r="F22" s="488"/>
      <c r="G22" s="488"/>
      <c r="H22" s="612"/>
      <c r="I22" s="613"/>
      <c r="J22" s="620"/>
      <c r="K22" s="613"/>
      <c r="L22" s="620"/>
      <c r="M22" s="620"/>
      <c r="N22" s="620"/>
      <c r="O22" s="620"/>
      <c r="P22" s="621"/>
      <c r="Q22" s="622"/>
      <c r="R22" s="622"/>
      <c r="S22" s="624"/>
    </row>
    <row r="23" spans="1:19" s="94" customFormat="1" ht="13.5" thickBot="1">
      <c r="A23" s="449"/>
      <c r="B23" s="450"/>
      <c r="C23" s="450"/>
      <c r="D23" s="450"/>
      <c r="E23" s="450"/>
      <c r="F23" s="450"/>
      <c r="G23" s="450"/>
      <c r="H23" s="437" t="s">
        <v>5</v>
      </c>
      <c r="I23" s="438"/>
      <c r="J23" s="638"/>
      <c r="K23" s="638"/>
      <c r="L23" s="638"/>
      <c r="M23" s="638"/>
      <c r="N23" s="638"/>
      <c r="O23" s="638"/>
      <c r="P23" s="639"/>
      <c r="Q23" s="640"/>
      <c r="R23" s="640"/>
      <c r="S23" s="641"/>
    </row>
    <row r="24" spans="1:19" s="1" customFormat="1" ht="12.75">
      <c r="A24" s="457"/>
      <c r="B24" s="458"/>
      <c r="C24" s="458"/>
      <c r="D24" s="458"/>
      <c r="E24" s="458"/>
      <c r="F24" s="458"/>
      <c r="G24" s="458"/>
      <c r="H24" s="445">
        <v>8</v>
      </c>
      <c r="I24" s="446" t="s">
        <v>6</v>
      </c>
      <c r="J24" s="447">
        <f aca="true" t="shared" si="8" ref="J24:O24">SUM(J198)</f>
        <v>2721893</v>
      </c>
      <c r="K24" s="447">
        <f t="shared" si="8"/>
        <v>0</v>
      </c>
      <c r="L24" s="447">
        <f t="shared" si="8"/>
        <v>0</v>
      </c>
      <c r="M24" s="448">
        <f t="shared" si="8"/>
        <v>0</v>
      </c>
      <c r="N24" s="448">
        <f t="shared" si="8"/>
        <v>620000</v>
      </c>
      <c r="O24" s="448">
        <f t="shared" si="8"/>
        <v>620000</v>
      </c>
      <c r="P24" s="57">
        <v>0</v>
      </c>
      <c r="Q24" s="58">
        <v>0</v>
      </c>
      <c r="R24" s="58">
        <v>0</v>
      </c>
      <c r="S24" s="642">
        <v>0</v>
      </c>
    </row>
    <row r="25" spans="1:19" s="1" customFormat="1" ht="12.75">
      <c r="A25" s="453"/>
      <c r="B25" s="454"/>
      <c r="C25" s="454"/>
      <c r="D25" s="454"/>
      <c r="E25" s="454"/>
      <c r="F25" s="454"/>
      <c r="G25" s="454"/>
      <c r="H25" s="27">
        <v>5</v>
      </c>
      <c r="I25" s="7" t="s">
        <v>150</v>
      </c>
      <c r="J25" s="15">
        <f aca="true" t="shared" si="9" ref="J25:O25">SUM(J205)</f>
        <v>0</v>
      </c>
      <c r="K25" s="15">
        <f t="shared" si="9"/>
        <v>0</v>
      </c>
      <c r="L25" s="15">
        <f t="shared" si="9"/>
        <v>0</v>
      </c>
      <c r="M25" s="14">
        <f t="shared" si="9"/>
        <v>0</v>
      </c>
      <c r="N25" s="14">
        <f t="shared" si="9"/>
        <v>26000</v>
      </c>
      <c r="O25" s="14">
        <f t="shared" si="9"/>
        <v>26000</v>
      </c>
      <c r="P25" s="401">
        <v>0</v>
      </c>
      <c r="Q25" s="402">
        <v>0</v>
      </c>
      <c r="R25" s="402">
        <v>0</v>
      </c>
      <c r="S25" s="623">
        <v>0</v>
      </c>
    </row>
    <row r="26" spans="1:19" s="1" customFormat="1" ht="12.75">
      <c r="A26" s="453"/>
      <c r="B26" s="454"/>
      <c r="C26" s="454"/>
      <c r="D26" s="454"/>
      <c r="E26" s="454"/>
      <c r="F26" s="454"/>
      <c r="G26" s="454"/>
      <c r="H26" s="27"/>
      <c r="I26" s="7" t="s">
        <v>7</v>
      </c>
      <c r="J26" s="15">
        <f aca="true" t="shared" si="10" ref="J26:O26">J24-J25</f>
        <v>2721893</v>
      </c>
      <c r="K26" s="15">
        <f t="shared" si="10"/>
        <v>0</v>
      </c>
      <c r="L26" s="15">
        <f t="shared" si="10"/>
        <v>0</v>
      </c>
      <c r="M26" s="14">
        <f t="shared" si="10"/>
        <v>0</v>
      </c>
      <c r="N26" s="14">
        <f t="shared" si="10"/>
        <v>594000</v>
      </c>
      <c r="O26" s="14">
        <f t="shared" si="10"/>
        <v>594000</v>
      </c>
      <c r="P26" s="401">
        <v>0</v>
      </c>
      <c r="Q26" s="402">
        <v>0</v>
      </c>
      <c r="R26" s="402">
        <v>0</v>
      </c>
      <c r="S26" s="623">
        <v>0</v>
      </c>
    </row>
    <row r="27" spans="1:19" s="1" customFormat="1" ht="13.5" thickBot="1">
      <c r="A27" s="487"/>
      <c r="B27" s="488"/>
      <c r="C27" s="488"/>
      <c r="D27" s="488"/>
      <c r="E27" s="488"/>
      <c r="F27" s="488"/>
      <c r="G27" s="488"/>
      <c r="H27" s="612"/>
      <c r="I27" s="613"/>
      <c r="J27" s="620"/>
      <c r="K27" s="620"/>
      <c r="L27" s="620"/>
      <c r="M27" s="620"/>
      <c r="N27" s="620"/>
      <c r="O27" s="620"/>
      <c r="P27" s="621"/>
      <c r="Q27" s="622"/>
      <c r="R27" s="622"/>
      <c r="S27" s="624"/>
    </row>
    <row r="28" spans="1:19" s="94" customFormat="1" ht="25.5" customHeight="1" thickBot="1">
      <c r="A28" s="449"/>
      <c r="B28" s="450"/>
      <c r="C28" s="450"/>
      <c r="D28" s="450"/>
      <c r="E28" s="450"/>
      <c r="F28" s="450"/>
      <c r="G28" s="450"/>
      <c r="H28" s="694" t="s">
        <v>8</v>
      </c>
      <c r="I28" s="695"/>
      <c r="J28" s="638"/>
      <c r="K28" s="638"/>
      <c r="L28" s="638"/>
      <c r="M28" s="638"/>
      <c r="N28" s="638"/>
      <c r="O28" s="638"/>
      <c r="P28" s="639"/>
      <c r="Q28" s="640"/>
      <c r="R28" s="640"/>
      <c r="S28" s="641"/>
    </row>
    <row r="29" spans="1:19" s="1" customFormat="1" ht="12.75">
      <c r="A29" s="457"/>
      <c r="B29" s="458"/>
      <c r="C29" s="458"/>
      <c r="D29" s="458"/>
      <c r="E29" s="458"/>
      <c r="F29" s="458"/>
      <c r="G29" s="458"/>
      <c r="H29" s="445">
        <v>9</v>
      </c>
      <c r="I29" s="636" t="s">
        <v>715</v>
      </c>
      <c r="J29" s="447">
        <f>SUM(J217)</f>
        <v>610476</v>
      </c>
      <c r="K29" s="447">
        <f>SUM(K217)</f>
        <v>0</v>
      </c>
      <c r="L29" s="447">
        <f>SUM(L217)</f>
        <v>0</v>
      </c>
      <c r="M29" s="637">
        <v>2273504.83</v>
      </c>
      <c r="N29" s="637">
        <v>-35804.4</v>
      </c>
      <c r="O29" s="670">
        <f>M29+N29</f>
        <v>2237700.43</v>
      </c>
      <c r="P29" s="57">
        <f>K29/J29*100</f>
        <v>0</v>
      </c>
      <c r="Q29" s="57">
        <v>0</v>
      </c>
      <c r="R29" s="57">
        <v>0</v>
      </c>
      <c r="S29" s="617">
        <f>AVERAGE(O29/M29*100)</f>
        <v>98.42514519751427</v>
      </c>
    </row>
    <row r="30" spans="1:19" s="1" customFormat="1" ht="13.5" thickBot="1">
      <c r="A30" s="455"/>
      <c r="B30" s="456"/>
      <c r="C30" s="456"/>
      <c r="D30" s="456"/>
      <c r="E30" s="456"/>
      <c r="F30" s="456"/>
      <c r="G30" s="456"/>
      <c r="H30" s="441"/>
      <c r="I30" s="631" t="s">
        <v>714</v>
      </c>
      <c r="J30" s="632"/>
      <c r="K30" s="442"/>
      <c r="L30" s="632"/>
      <c r="M30" s="633">
        <v>0</v>
      </c>
      <c r="N30" s="633">
        <v>587000</v>
      </c>
      <c r="O30" s="633">
        <v>587000</v>
      </c>
      <c r="P30" s="64"/>
      <c r="Q30" s="634"/>
      <c r="R30" s="634"/>
      <c r="S30" s="619" t="e">
        <f>AVERAGE(O30/M30*100)</f>
        <v>#DIV/0!</v>
      </c>
    </row>
    <row r="31" spans="1:19" s="94" customFormat="1" ht="27" customHeight="1" thickBot="1">
      <c r="A31" s="625"/>
      <c r="B31" s="626"/>
      <c r="C31" s="626"/>
      <c r="D31" s="626"/>
      <c r="E31" s="626"/>
      <c r="F31" s="626"/>
      <c r="G31" s="626"/>
      <c r="H31" s="692" t="s">
        <v>10</v>
      </c>
      <c r="I31" s="693"/>
      <c r="J31" s="627" t="e">
        <f>J21+J26+J29</f>
        <v>#REF!</v>
      </c>
      <c r="K31" s="627" t="e">
        <f>K21+K26+K29</f>
        <v>#REF!</v>
      </c>
      <c r="L31" s="627" t="e">
        <f>L21+L26+L29</f>
        <v>#REF!</v>
      </c>
      <c r="M31" s="628">
        <f>M21+M26+M30</f>
        <v>0</v>
      </c>
      <c r="N31" s="628">
        <f>N21+N26-N30</f>
        <v>0</v>
      </c>
      <c r="O31" s="628">
        <f>O21+O26-O30</f>
        <v>0</v>
      </c>
      <c r="P31" s="629"/>
      <c r="Q31" s="629"/>
      <c r="R31" s="629"/>
      <c r="S31" s="630"/>
    </row>
    <row r="32" spans="1:19" s="1" customFormat="1" ht="12.75">
      <c r="A32" s="459"/>
      <c r="B32" s="459"/>
      <c r="C32" s="459"/>
      <c r="D32" s="459"/>
      <c r="E32" s="459"/>
      <c r="F32" s="459"/>
      <c r="G32" s="459"/>
      <c r="H32" s="50"/>
      <c r="I32" s="51"/>
      <c r="J32" s="52"/>
      <c r="K32" s="52"/>
      <c r="L32" s="52"/>
      <c r="M32" s="52"/>
      <c r="N32" s="52"/>
      <c r="O32" s="52"/>
      <c r="P32" s="53"/>
      <c r="Q32" s="54"/>
      <c r="R32" s="54"/>
      <c r="S32" s="54"/>
    </row>
    <row r="33" spans="1:19" ht="13.5" thickBot="1">
      <c r="A33" s="459"/>
      <c r="B33" s="459"/>
      <c r="C33" s="459"/>
      <c r="D33" s="459"/>
      <c r="E33" s="459"/>
      <c r="F33" s="459"/>
      <c r="G33" s="45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6" customFormat="1" ht="62.25" customHeight="1">
      <c r="A34" s="460"/>
      <c r="B34" s="461"/>
      <c r="C34" s="461"/>
      <c r="D34" s="461"/>
      <c r="E34" s="461"/>
      <c r="F34" s="461"/>
      <c r="G34" s="461"/>
      <c r="H34" s="32" t="s">
        <v>11</v>
      </c>
      <c r="I34" s="568" t="s">
        <v>12</v>
      </c>
      <c r="J34" s="68" t="s">
        <v>171</v>
      </c>
      <c r="K34" s="68" t="s">
        <v>172</v>
      </c>
      <c r="L34" s="68" t="s">
        <v>173</v>
      </c>
      <c r="M34" s="573" t="s">
        <v>720</v>
      </c>
      <c r="N34" s="574" t="s">
        <v>722</v>
      </c>
      <c r="O34" s="575" t="s">
        <v>744</v>
      </c>
      <c r="P34" s="272" t="s">
        <v>168</v>
      </c>
      <c r="Q34" s="273" t="s">
        <v>169</v>
      </c>
      <c r="R34" s="272" t="s">
        <v>170</v>
      </c>
      <c r="S34" s="273" t="s">
        <v>723</v>
      </c>
    </row>
    <row r="35" spans="1:19" s="284" customFormat="1" ht="10.5" thickBot="1">
      <c r="A35" s="462"/>
      <c r="B35" s="463"/>
      <c r="C35" s="463"/>
      <c r="D35" s="463"/>
      <c r="E35" s="463"/>
      <c r="F35" s="463"/>
      <c r="G35" s="463"/>
      <c r="H35" s="278"/>
      <c r="I35" s="279"/>
      <c r="J35" s="280">
        <v>1</v>
      </c>
      <c r="K35" s="280">
        <v>2</v>
      </c>
      <c r="L35" s="280">
        <v>3</v>
      </c>
      <c r="M35" s="280">
        <v>1</v>
      </c>
      <c r="N35" s="280">
        <v>2</v>
      </c>
      <c r="O35" s="280">
        <v>3</v>
      </c>
      <c r="P35" s="281">
        <v>7</v>
      </c>
      <c r="Q35" s="282">
        <v>8</v>
      </c>
      <c r="R35" s="282">
        <v>9</v>
      </c>
      <c r="S35" s="283">
        <v>4</v>
      </c>
    </row>
    <row r="36" spans="1:19" s="5" customFormat="1" ht="13.5" thickBot="1">
      <c r="A36" s="464"/>
      <c r="B36" s="465"/>
      <c r="C36" s="465"/>
      <c r="D36" s="465"/>
      <c r="E36" s="465"/>
      <c r="F36" s="465"/>
      <c r="G36" s="465"/>
      <c r="H36" s="33" t="s">
        <v>0</v>
      </c>
      <c r="I36" s="34"/>
      <c r="J36" s="35"/>
      <c r="K36" s="35"/>
      <c r="L36" s="35"/>
      <c r="M36" s="35"/>
      <c r="N36" s="35"/>
      <c r="O36" s="35"/>
      <c r="P36" s="36"/>
      <c r="Q36" s="35"/>
      <c r="R36" s="35"/>
      <c r="S36" s="35"/>
    </row>
    <row r="37" spans="1:19" s="75" customFormat="1" ht="13.5" thickBot="1">
      <c r="A37" s="466"/>
      <c r="B37" s="467"/>
      <c r="C37" s="467"/>
      <c r="D37" s="467"/>
      <c r="E37" s="467"/>
      <c r="F37" s="467"/>
      <c r="G37" s="467"/>
      <c r="H37" s="69">
        <v>6</v>
      </c>
      <c r="I37" s="70" t="s">
        <v>1</v>
      </c>
      <c r="J37" s="71" t="e">
        <f>SUM(J38+J53+J65+J77+#REF!+J93)</f>
        <v>#REF!</v>
      </c>
      <c r="K37" s="71" t="e">
        <f>SUM(K38+K53+K65+K77+#REF!)</f>
        <v>#REF!</v>
      </c>
      <c r="L37" s="71" t="e">
        <f>SUM(L38+L53+L65+L77+#REF!)</f>
        <v>#REF!</v>
      </c>
      <c r="M37" s="71">
        <f>SUM(M38+M53+M65+M77+M90+M93)</f>
        <v>15147500</v>
      </c>
      <c r="N37" s="71">
        <f>SUM(N38+N53+N65+N77+N90+N93)</f>
        <v>-6473309</v>
      </c>
      <c r="O37" s="71">
        <f>SUM(O38+O53+O65+O77+O90+O93)</f>
        <v>8674191</v>
      </c>
      <c r="P37" s="72" t="e">
        <f>K37/J37*100</f>
        <v>#REF!</v>
      </c>
      <c r="Q37" s="73" t="e">
        <f>L37/K37*100</f>
        <v>#REF!</v>
      </c>
      <c r="R37" s="73" t="e">
        <f>M37/L37*100</f>
        <v>#REF!</v>
      </c>
      <c r="S37" s="74">
        <f>N37/M37*100</f>
        <v>-42.73516421851791</v>
      </c>
    </row>
    <row r="38" spans="1:19" s="101" customFormat="1" ht="12.75">
      <c r="A38" s="468"/>
      <c r="B38" s="469"/>
      <c r="C38" s="469"/>
      <c r="D38" s="469"/>
      <c r="E38" s="469"/>
      <c r="F38" s="469"/>
      <c r="G38" s="469"/>
      <c r="H38" s="95">
        <v>61</v>
      </c>
      <c r="I38" s="96" t="s">
        <v>13</v>
      </c>
      <c r="J38" s="97" t="e">
        <f>SUM(J39+#REF!+J47+J50+#REF!)</f>
        <v>#REF!</v>
      </c>
      <c r="K38" s="97" t="e">
        <f>SUM(K39+#REF!+K47+K50+#REF!)</f>
        <v>#REF!</v>
      </c>
      <c r="L38" s="97" t="e">
        <f>SUM(L39+#REF!+L47+L50+#REF!)</f>
        <v>#REF!</v>
      </c>
      <c r="M38" s="97">
        <f aca="true" t="shared" si="11" ref="M38:R38">SUM(M39+M47+M50)</f>
        <v>4597200</v>
      </c>
      <c r="N38" s="97">
        <f t="shared" si="11"/>
        <v>320300</v>
      </c>
      <c r="O38" s="97">
        <f t="shared" si="11"/>
        <v>4917500</v>
      </c>
      <c r="P38" s="97" t="e">
        <f t="shared" si="11"/>
        <v>#REF!</v>
      </c>
      <c r="Q38" s="97" t="e">
        <f t="shared" si="11"/>
        <v>#REF!</v>
      </c>
      <c r="R38" s="97" t="e">
        <f t="shared" si="11"/>
        <v>#REF!</v>
      </c>
      <c r="S38" s="100">
        <f>N38/M38*100</f>
        <v>6.967284434003307</v>
      </c>
    </row>
    <row r="39" spans="1:19" s="409" customFormat="1" ht="12.75">
      <c r="A39" s="470" t="s">
        <v>377</v>
      </c>
      <c r="B39" s="471"/>
      <c r="C39" s="471"/>
      <c r="D39" s="471"/>
      <c r="E39" s="471"/>
      <c r="F39" s="471"/>
      <c r="G39" s="471"/>
      <c r="H39" s="403">
        <v>611</v>
      </c>
      <c r="I39" s="404" t="s">
        <v>14</v>
      </c>
      <c r="J39" s="405">
        <f aca="true" t="shared" si="12" ref="J39:O39">SUM(J40:J46)</f>
        <v>2154483</v>
      </c>
      <c r="K39" s="405">
        <f t="shared" si="12"/>
        <v>1910000</v>
      </c>
      <c r="L39" s="405">
        <f t="shared" si="12"/>
        <v>2210000</v>
      </c>
      <c r="M39" s="405">
        <f t="shared" si="12"/>
        <v>4431200</v>
      </c>
      <c r="N39" s="405">
        <f t="shared" si="12"/>
        <v>169800</v>
      </c>
      <c r="O39" s="405">
        <f t="shared" si="12"/>
        <v>4601000</v>
      </c>
      <c r="P39" s="406">
        <f aca="true" t="shared" si="13" ref="P39:R44">K39/J39*100</f>
        <v>88.65235882576006</v>
      </c>
      <c r="Q39" s="407">
        <f t="shared" si="13"/>
        <v>115.70680628272252</v>
      </c>
      <c r="R39" s="407">
        <f t="shared" si="13"/>
        <v>200.50678733031674</v>
      </c>
      <c r="S39" s="576">
        <f>AVERAGE(O39/M39*100)</f>
        <v>103.83191911897454</v>
      </c>
    </row>
    <row r="40" spans="1:19" s="413" customFormat="1" ht="12.75">
      <c r="A40" s="470"/>
      <c r="B40" s="471"/>
      <c r="C40" s="471"/>
      <c r="D40" s="471"/>
      <c r="E40" s="471"/>
      <c r="F40" s="471"/>
      <c r="G40" s="471"/>
      <c r="H40" s="410">
        <v>6111</v>
      </c>
      <c r="I40" s="411" t="s">
        <v>15</v>
      </c>
      <c r="J40" s="412">
        <v>1821860</v>
      </c>
      <c r="K40" s="412">
        <v>1700000</v>
      </c>
      <c r="L40" s="412">
        <v>2000000</v>
      </c>
      <c r="M40" s="412">
        <f>4245000+55000</f>
        <v>4300000</v>
      </c>
      <c r="N40" s="412">
        <v>40000</v>
      </c>
      <c r="O40" s="412">
        <f aca="true" t="shared" si="14" ref="O40:O52">M40+N40</f>
        <v>4340000</v>
      </c>
      <c r="P40" s="406">
        <f t="shared" si="13"/>
        <v>93.31123137892044</v>
      </c>
      <c r="Q40" s="407">
        <f t="shared" si="13"/>
        <v>117.64705882352942</v>
      </c>
      <c r="R40" s="407">
        <f t="shared" si="13"/>
        <v>215</v>
      </c>
      <c r="S40" s="576">
        <f>AVERAGE(O40/M40*100)</f>
        <v>100.93023255813954</v>
      </c>
    </row>
    <row r="41" spans="1:19" s="418" customFormat="1" ht="12.75">
      <c r="A41" s="472"/>
      <c r="B41" s="473"/>
      <c r="C41" s="473"/>
      <c r="D41" s="473"/>
      <c r="E41" s="473"/>
      <c r="F41" s="473"/>
      <c r="G41" s="473"/>
      <c r="H41" s="410">
        <v>6112</v>
      </c>
      <c r="I41" s="411" t="s">
        <v>16</v>
      </c>
      <c r="J41" s="414">
        <v>175805</v>
      </c>
      <c r="K41" s="414">
        <v>100000</v>
      </c>
      <c r="L41" s="414">
        <v>100000</v>
      </c>
      <c r="M41" s="414">
        <f>150000+15000</f>
        <v>165000</v>
      </c>
      <c r="N41" s="414">
        <v>0</v>
      </c>
      <c r="O41" s="412">
        <f t="shared" si="14"/>
        <v>165000</v>
      </c>
      <c r="P41" s="415">
        <f t="shared" si="13"/>
        <v>56.88120360626831</v>
      </c>
      <c r="Q41" s="416">
        <f t="shared" si="13"/>
        <v>100</v>
      </c>
      <c r="R41" s="416">
        <f t="shared" si="13"/>
        <v>165</v>
      </c>
      <c r="S41" s="576">
        <f>AVERAGE(O41/M41*100)</f>
        <v>100</v>
      </c>
    </row>
    <row r="42" spans="1:19" s="413" customFormat="1" ht="12.75">
      <c r="A42" s="470"/>
      <c r="B42" s="471"/>
      <c r="C42" s="471"/>
      <c r="D42" s="471"/>
      <c r="E42" s="471"/>
      <c r="F42" s="471"/>
      <c r="G42" s="471"/>
      <c r="H42" s="410">
        <v>6113</v>
      </c>
      <c r="I42" s="411" t="s">
        <v>350</v>
      </c>
      <c r="J42" s="412">
        <v>30942</v>
      </c>
      <c r="K42" s="412">
        <v>20000</v>
      </c>
      <c r="L42" s="412">
        <v>20000</v>
      </c>
      <c r="M42" s="412">
        <v>40000</v>
      </c>
      <c r="N42" s="412">
        <v>4000</v>
      </c>
      <c r="O42" s="412">
        <f t="shared" si="14"/>
        <v>44000</v>
      </c>
      <c r="P42" s="406">
        <f t="shared" si="13"/>
        <v>64.6370628918622</v>
      </c>
      <c r="Q42" s="407">
        <f t="shared" si="13"/>
        <v>100</v>
      </c>
      <c r="R42" s="407">
        <f t="shared" si="13"/>
        <v>200</v>
      </c>
      <c r="S42" s="576">
        <f>AVERAGE(O42/M42*100)</f>
        <v>110.00000000000001</v>
      </c>
    </row>
    <row r="43" spans="1:19" s="413" customFormat="1" ht="12.75">
      <c r="A43" s="470"/>
      <c r="B43" s="471"/>
      <c r="C43" s="471"/>
      <c r="D43" s="471"/>
      <c r="E43" s="471"/>
      <c r="F43" s="471"/>
      <c r="G43" s="471"/>
      <c r="H43" s="410">
        <v>6114</v>
      </c>
      <c r="I43" s="419" t="s">
        <v>113</v>
      </c>
      <c r="J43" s="412">
        <v>64474</v>
      </c>
      <c r="K43" s="412">
        <v>30000</v>
      </c>
      <c r="L43" s="412">
        <v>30000</v>
      </c>
      <c r="M43" s="412">
        <v>55000</v>
      </c>
      <c r="N43" s="412">
        <v>65000</v>
      </c>
      <c r="O43" s="412">
        <f t="shared" si="14"/>
        <v>120000</v>
      </c>
      <c r="P43" s="406">
        <f t="shared" si="13"/>
        <v>46.530384340974656</v>
      </c>
      <c r="Q43" s="407">
        <f t="shared" si="13"/>
        <v>100</v>
      </c>
      <c r="R43" s="407">
        <f t="shared" si="13"/>
        <v>183.33333333333331</v>
      </c>
      <c r="S43" s="576">
        <f>AVERAGE(O43/M43*100)</f>
        <v>218.18181818181816</v>
      </c>
    </row>
    <row r="44" spans="1:19" s="413" customFormat="1" ht="12.75">
      <c r="A44" s="470"/>
      <c r="B44" s="471"/>
      <c r="C44" s="471"/>
      <c r="D44" s="471"/>
      <c r="E44" s="471"/>
      <c r="F44" s="471"/>
      <c r="G44" s="471"/>
      <c r="H44" s="410">
        <v>6115</v>
      </c>
      <c r="I44" s="419" t="s">
        <v>17</v>
      </c>
      <c r="J44" s="412">
        <v>61402</v>
      </c>
      <c r="K44" s="412">
        <v>50000</v>
      </c>
      <c r="L44" s="412">
        <v>50000</v>
      </c>
      <c r="M44" s="412">
        <v>0</v>
      </c>
      <c r="N44" s="412">
        <v>145000</v>
      </c>
      <c r="O44" s="412">
        <f t="shared" si="14"/>
        <v>145000</v>
      </c>
      <c r="P44" s="406">
        <f t="shared" si="13"/>
        <v>81.43057229406209</v>
      </c>
      <c r="Q44" s="407">
        <f t="shared" si="13"/>
        <v>100</v>
      </c>
      <c r="R44" s="407">
        <f t="shared" si="13"/>
        <v>0</v>
      </c>
      <c r="S44" s="576">
        <v>0</v>
      </c>
    </row>
    <row r="45" spans="1:19" s="413" customFormat="1" ht="12.75">
      <c r="A45" s="470"/>
      <c r="B45" s="471"/>
      <c r="C45" s="471"/>
      <c r="D45" s="471"/>
      <c r="E45" s="471"/>
      <c r="F45" s="471"/>
      <c r="G45" s="471"/>
      <c r="H45" s="410">
        <v>6116</v>
      </c>
      <c r="I45" s="419" t="s">
        <v>120</v>
      </c>
      <c r="J45" s="412">
        <v>0</v>
      </c>
      <c r="K45" s="412">
        <v>10000</v>
      </c>
      <c r="L45" s="412">
        <v>10000</v>
      </c>
      <c r="M45" s="412">
        <v>1200</v>
      </c>
      <c r="N45" s="412">
        <v>-1200</v>
      </c>
      <c r="O45" s="412">
        <f t="shared" si="14"/>
        <v>0</v>
      </c>
      <c r="P45" s="406">
        <v>0</v>
      </c>
      <c r="Q45" s="407">
        <f>L45/K45*100</f>
        <v>100</v>
      </c>
      <c r="R45" s="407">
        <f>M45/L45*100</f>
        <v>12</v>
      </c>
      <c r="S45" s="576">
        <f aca="true" t="shared" si="15" ref="S45:S58">AVERAGE(O45/M45*100)</f>
        <v>0</v>
      </c>
    </row>
    <row r="46" spans="1:19" s="413" customFormat="1" ht="12.75">
      <c r="A46" s="470"/>
      <c r="B46" s="471"/>
      <c r="C46" s="471"/>
      <c r="D46" s="471"/>
      <c r="E46" s="471"/>
      <c r="F46" s="471"/>
      <c r="G46" s="471"/>
      <c r="H46" s="410">
        <v>6117</v>
      </c>
      <c r="I46" s="411" t="s">
        <v>349</v>
      </c>
      <c r="J46" s="412">
        <v>0</v>
      </c>
      <c r="K46" s="412">
        <v>0</v>
      </c>
      <c r="L46" s="412">
        <v>0</v>
      </c>
      <c r="M46" s="412">
        <f>-150000+20000</f>
        <v>-130000</v>
      </c>
      <c r="N46" s="412">
        <v>-83000</v>
      </c>
      <c r="O46" s="412">
        <f t="shared" si="14"/>
        <v>-213000</v>
      </c>
      <c r="P46" s="406">
        <v>0</v>
      </c>
      <c r="Q46" s="407">
        <v>0</v>
      </c>
      <c r="R46" s="407">
        <v>0</v>
      </c>
      <c r="S46" s="576">
        <f t="shared" si="15"/>
        <v>163.84615384615384</v>
      </c>
    </row>
    <row r="47" spans="1:19" s="409" customFormat="1" ht="12.75">
      <c r="A47" s="470" t="s">
        <v>377</v>
      </c>
      <c r="B47" s="471"/>
      <c r="C47" s="471"/>
      <c r="D47" s="471"/>
      <c r="E47" s="471"/>
      <c r="F47" s="471"/>
      <c r="G47" s="471"/>
      <c r="H47" s="403">
        <v>613</v>
      </c>
      <c r="I47" s="404" t="s">
        <v>18</v>
      </c>
      <c r="J47" s="405" t="e">
        <f>SUM(J48+J49)</f>
        <v>#REF!</v>
      </c>
      <c r="K47" s="405" t="e">
        <f>SUM(K48+K49)</f>
        <v>#REF!</v>
      </c>
      <c r="L47" s="405" t="e">
        <f>SUM(L48+L49)</f>
        <v>#REF!</v>
      </c>
      <c r="M47" s="405">
        <f>M48+M49</f>
        <v>130000</v>
      </c>
      <c r="N47" s="405">
        <f>N48+N49</f>
        <v>150000</v>
      </c>
      <c r="O47" s="424">
        <f t="shared" si="14"/>
        <v>280000</v>
      </c>
      <c r="P47" s="406" t="e">
        <f>K47/J47*100</f>
        <v>#REF!</v>
      </c>
      <c r="Q47" s="407" t="e">
        <f>L47/K47*100</f>
        <v>#REF!</v>
      </c>
      <c r="R47" s="407" t="e">
        <f>M47/L47*100</f>
        <v>#REF!</v>
      </c>
      <c r="S47" s="576">
        <f t="shared" si="15"/>
        <v>215.3846153846154</v>
      </c>
    </row>
    <row r="48" spans="1:19" s="413" customFormat="1" ht="12.75">
      <c r="A48" s="470"/>
      <c r="B48" s="471"/>
      <c r="C48" s="471"/>
      <c r="D48" s="471"/>
      <c r="E48" s="471"/>
      <c r="F48" s="471"/>
      <c r="G48" s="471"/>
      <c r="H48" s="426">
        <v>6131</v>
      </c>
      <c r="I48" s="67" t="s">
        <v>19</v>
      </c>
      <c r="J48" s="405" t="e">
        <f>SUM(#REF!)</f>
        <v>#REF!</v>
      </c>
      <c r="K48" s="405" t="e">
        <f>SUM(#REF!)</f>
        <v>#REF!</v>
      </c>
      <c r="L48" s="405" t="e">
        <f>SUM(#REF!)</f>
        <v>#REF!</v>
      </c>
      <c r="M48" s="427">
        <v>10000</v>
      </c>
      <c r="N48" s="427">
        <v>-10000</v>
      </c>
      <c r="O48" s="412">
        <f t="shared" si="14"/>
        <v>0</v>
      </c>
      <c r="P48" s="406">
        <v>0</v>
      </c>
      <c r="Q48" s="407" t="e">
        <f aca="true" t="shared" si="16" ref="Q48:R53">L48/K48*100</f>
        <v>#REF!</v>
      </c>
      <c r="R48" s="407" t="e">
        <f t="shared" si="16"/>
        <v>#REF!</v>
      </c>
      <c r="S48" s="576">
        <f t="shared" si="15"/>
        <v>0</v>
      </c>
    </row>
    <row r="49" spans="1:19" s="425" customFormat="1" ht="12.75">
      <c r="A49" s="470"/>
      <c r="B49" s="471"/>
      <c r="C49" s="471"/>
      <c r="D49" s="471"/>
      <c r="E49" s="471"/>
      <c r="F49" s="471"/>
      <c r="G49" s="471"/>
      <c r="H49" s="426">
        <v>6134</v>
      </c>
      <c r="I49" s="67" t="s">
        <v>20</v>
      </c>
      <c r="J49" s="427" t="e">
        <f>SUM(#REF!)</f>
        <v>#REF!</v>
      </c>
      <c r="K49" s="427" t="e">
        <f>SUM(#REF!)</f>
        <v>#REF!</v>
      </c>
      <c r="L49" s="427" t="e">
        <f>SUM(#REF!)</f>
        <v>#REF!</v>
      </c>
      <c r="M49" s="427">
        <f>100000+20000</f>
        <v>120000</v>
      </c>
      <c r="N49" s="427">
        <v>160000</v>
      </c>
      <c r="O49" s="412">
        <f t="shared" si="14"/>
        <v>280000</v>
      </c>
      <c r="P49" s="406" t="e">
        <f>K49/J49*100</f>
        <v>#REF!</v>
      </c>
      <c r="Q49" s="407" t="e">
        <f t="shared" si="16"/>
        <v>#REF!</v>
      </c>
      <c r="R49" s="407" t="e">
        <f t="shared" si="16"/>
        <v>#REF!</v>
      </c>
      <c r="S49" s="576">
        <f t="shared" si="15"/>
        <v>233.33333333333334</v>
      </c>
    </row>
    <row r="50" spans="1:19" s="409" customFormat="1" ht="12.75">
      <c r="A50" s="470" t="s">
        <v>377</v>
      </c>
      <c r="B50" s="471"/>
      <c r="C50" s="471"/>
      <c r="D50" s="471"/>
      <c r="E50" s="471"/>
      <c r="F50" s="471"/>
      <c r="G50" s="471"/>
      <c r="H50" s="403">
        <v>614</v>
      </c>
      <c r="I50" s="404" t="s">
        <v>21</v>
      </c>
      <c r="J50" s="405" t="e">
        <f>SUM(J51+J52)</f>
        <v>#REF!</v>
      </c>
      <c r="K50" s="405" t="e">
        <f>SUM(K51+K52)</f>
        <v>#REF!</v>
      </c>
      <c r="L50" s="405" t="e">
        <f>SUM(L51+L52)</f>
        <v>#REF!</v>
      </c>
      <c r="M50" s="405">
        <f>SUM(M51+M52)</f>
        <v>36000</v>
      </c>
      <c r="N50" s="405">
        <f>SUM(N51+N52)</f>
        <v>500</v>
      </c>
      <c r="O50" s="424">
        <f t="shared" si="14"/>
        <v>36500</v>
      </c>
      <c r="P50" s="406" t="e">
        <f>K50/J50*100</f>
        <v>#REF!</v>
      </c>
      <c r="Q50" s="407" t="e">
        <f t="shared" si="16"/>
        <v>#REF!</v>
      </c>
      <c r="R50" s="407" t="e">
        <f t="shared" si="16"/>
        <v>#REF!</v>
      </c>
      <c r="S50" s="576">
        <f t="shared" si="15"/>
        <v>101.38888888888889</v>
      </c>
    </row>
    <row r="51" spans="1:19" s="413" customFormat="1" ht="12.75">
      <c r="A51" s="470"/>
      <c r="B51" s="471"/>
      <c r="C51" s="471"/>
      <c r="D51" s="471"/>
      <c r="E51" s="471"/>
      <c r="F51" s="471"/>
      <c r="G51" s="471"/>
      <c r="H51" s="426">
        <v>6142</v>
      </c>
      <c r="I51" s="67" t="s">
        <v>22</v>
      </c>
      <c r="J51" s="427" t="e">
        <f>SUM(#REF!)</f>
        <v>#REF!</v>
      </c>
      <c r="K51" s="427" t="e">
        <f>SUM(#REF!)</f>
        <v>#REF!</v>
      </c>
      <c r="L51" s="427" t="e">
        <f>SUM(#REF!)</f>
        <v>#REF!</v>
      </c>
      <c r="M51" s="427">
        <v>35000</v>
      </c>
      <c r="N51" s="427">
        <v>0</v>
      </c>
      <c r="O51" s="412">
        <f t="shared" si="14"/>
        <v>35000</v>
      </c>
      <c r="P51" s="406" t="e">
        <f>K51/J51*100</f>
        <v>#REF!</v>
      </c>
      <c r="Q51" s="407" t="e">
        <f t="shared" si="16"/>
        <v>#REF!</v>
      </c>
      <c r="R51" s="407" t="e">
        <f t="shared" si="16"/>
        <v>#REF!</v>
      </c>
      <c r="S51" s="576">
        <f t="shared" si="15"/>
        <v>100</v>
      </c>
    </row>
    <row r="52" spans="1:19" s="425" customFormat="1" ht="12.75">
      <c r="A52" s="470"/>
      <c r="B52" s="471"/>
      <c r="C52" s="471"/>
      <c r="D52" s="471"/>
      <c r="E52" s="471"/>
      <c r="F52" s="471"/>
      <c r="G52" s="471"/>
      <c r="H52" s="426">
        <v>6145</v>
      </c>
      <c r="I52" s="67" t="s">
        <v>23</v>
      </c>
      <c r="J52" s="427" t="e">
        <f>SUM(#REF!)</f>
        <v>#REF!</v>
      </c>
      <c r="K52" s="427" t="e">
        <f>SUM(#REF!)</f>
        <v>#REF!</v>
      </c>
      <c r="L52" s="427" t="e">
        <f>SUM(#REF!)</f>
        <v>#REF!</v>
      </c>
      <c r="M52" s="427">
        <v>1000</v>
      </c>
      <c r="N52" s="427">
        <v>500</v>
      </c>
      <c r="O52" s="412">
        <f t="shared" si="14"/>
        <v>1500</v>
      </c>
      <c r="P52" s="406" t="e">
        <f>K52/J52*100</f>
        <v>#REF!</v>
      </c>
      <c r="Q52" s="407" t="e">
        <f t="shared" si="16"/>
        <v>#REF!</v>
      </c>
      <c r="R52" s="407" t="e">
        <f t="shared" si="16"/>
        <v>#REF!</v>
      </c>
      <c r="S52" s="576">
        <f t="shared" si="15"/>
        <v>150</v>
      </c>
    </row>
    <row r="53" spans="1:19" s="101" customFormat="1" ht="12.75">
      <c r="A53" s="476"/>
      <c r="B53" s="477"/>
      <c r="C53" s="477"/>
      <c r="D53" s="477"/>
      <c r="E53" s="477"/>
      <c r="F53" s="477"/>
      <c r="G53" s="477"/>
      <c r="H53" s="102">
        <v>63</v>
      </c>
      <c r="I53" s="103" t="s">
        <v>24</v>
      </c>
      <c r="J53" s="104" t="e">
        <f>SUM(J56+J59)</f>
        <v>#REF!</v>
      </c>
      <c r="K53" s="104" t="e">
        <f>SUM(K56+K59)</f>
        <v>#REF!</v>
      </c>
      <c r="L53" s="104" t="e">
        <f>SUM(L56+L59)</f>
        <v>#REF!</v>
      </c>
      <c r="M53" s="104">
        <f>SUM(M54+M56+M59+M62)</f>
        <v>6720000</v>
      </c>
      <c r="N53" s="104">
        <f>SUM(N54+N56+N59+N62)</f>
        <v>-4850309</v>
      </c>
      <c r="O53" s="104">
        <f>SUM(O54+O56+O59+O62)</f>
        <v>1869691</v>
      </c>
      <c r="P53" s="98" t="e">
        <f>K53/J53*100</f>
        <v>#REF!</v>
      </c>
      <c r="Q53" s="99" t="e">
        <f t="shared" si="16"/>
        <v>#REF!</v>
      </c>
      <c r="R53" s="99" t="e">
        <f t="shared" si="16"/>
        <v>#REF!</v>
      </c>
      <c r="S53" s="578">
        <f t="shared" si="15"/>
        <v>27.822782738095235</v>
      </c>
    </row>
    <row r="54" spans="1:19" s="409" customFormat="1" ht="21">
      <c r="A54" s="470"/>
      <c r="B54" s="471"/>
      <c r="C54" s="471"/>
      <c r="D54" s="471" t="s">
        <v>380</v>
      </c>
      <c r="E54" s="471"/>
      <c r="F54" s="471"/>
      <c r="G54" s="471"/>
      <c r="H54" s="403">
        <v>632</v>
      </c>
      <c r="I54" s="404" t="s">
        <v>750</v>
      </c>
      <c r="J54" s="405">
        <f aca="true" t="shared" si="17" ref="J54:R54">SUM(J55:J56)</f>
        <v>1898060</v>
      </c>
      <c r="K54" s="405">
        <f t="shared" si="17"/>
        <v>1400000</v>
      </c>
      <c r="L54" s="405">
        <f t="shared" si="17"/>
        <v>2460000</v>
      </c>
      <c r="M54" s="405">
        <v>0</v>
      </c>
      <c r="N54" s="405">
        <v>112000</v>
      </c>
      <c r="O54" s="405">
        <f>O55</f>
        <v>112000</v>
      </c>
      <c r="P54" s="405">
        <f t="shared" si="17"/>
        <v>126.44489636787036</v>
      </c>
      <c r="Q54" s="405">
        <f t="shared" si="17"/>
        <v>443.3333333333333</v>
      </c>
      <c r="R54" s="405">
        <f t="shared" si="17"/>
        <v>11.016949152542372</v>
      </c>
      <c r="S54" s="576" t="e">
        <f t="shared" si="15"/>
        <v>#DIV/0!</v>
      </c>
    </row>
    <row r="55" spans="1:19" s="413" customFormat="1" ht="12.75">
      <c r="A55" s="470"/>
      <c r="B55" s="471"/>
      <c r="C55" s="471"/>
      <c r="D55" s="471"/>
      <c r="E55" s="471"/>
      <c r="F55" s="471"/>
      <c r="G55" s="471"/>
      <c r="H55" s="410">
        <v>6324</v>
      </c>
      <c r="I55" s="419" t="s">
        <v>751</v>
      </c>
      <c r="J55" s="412">
        <v>949030</v>
      </c>
      <c r="K55" s="412">
        <v>600000</v>
      </c>
      <c r="L55" s="412">
        <v>1180000</v>
      </c>
      <c r="M55" s="412">
        <v>0</v>
      </c>
      <c r="N55" s="412">
        <v>112000</v>
      </c>
      <c r="O55" s="412">
        <f>M55+N55</f>
        <v>112000</v>
      </c>
      <c r="P55" s="406">
        <f>K55/J55*100</f>
        <v>63.22244818393518</v>
      </c>
      <c r="Q55" s="407">
        <f>L55/K55*100</f>
        <v>196.66666666666666</v>
      </c>
      <c r="R55" s="407">
        <f>M55/L55*100</f>
        <v>0</v>
      </c>
      <c r="S55" s="576" t="e">
        <f t="shared" si="15"/>
        <v>#DIV/0!</v>
      </c>
    </row>
    <row r="56" spans="1:19" s="413" customFormat="1" ht="12.75">
      <c r="A56" s="470"/>
      <c r="B56" s="471"/>
      <c r="C56" s="471"/>
      <c r="D56" s="471" t="s">
        <v>380</v>
      </c>
      <c r="E56" s="471"/>
      <c r="F56" s="471"/>
      <c r="G56" s="471"/>
      <c r="H56" s="403">
        <v>633</v>
      </c>
      <c r="I56" s="404" t="s">
        <v>25</v>
      </c>
      <c r="J56" s="405">
        <f aca="true" t="shared" si="18" ref="J56:R56">SUM(J57:J58)</f>
        <v>949030</v>
      </c>
      <c r="K56" s="405">
        <f t="shared" si="18"/>
        <v>800000</v>
      </c>
      <c r="L56" s="405">
        <f t="shared" si="18"/>
        <v>1280000</v>
      </c>
      <c r="M56" s="405">
        <f t="shared" si="18"/>
        <v>930000</v>
      </c>
      <c r="N56" s="405">
        <f t="shared" si="18"/>
        <v>-121309</v>
      </c>
      <c r="O56" s="405">
        <f t="shared" si="18"/>
        <v>808691</v>
      </c>
      <c r="P56" s="405">
        <f t="shared" si="18"/>
        <v>63.22244818393518</v>
      </c>
      <c r="Q56" s="405">
        <f t="shared" si="18"/>
        <v>246.66666666666666</v>
      </c>
      <c r="R56" s="405">
        <f t="shared" si="18"/>
        <v>11.016949152542372</v>
      </c>
      <c r="S56" s="576">
        <f t="shared" si="15"/>
        <v>86.95602150537634</v>
      </c>
    </row>
    <row r="57" spans="1:19" s="409" customFormat="1" ht="12.75">
      <c r="A57" s="470"/>
      <c r="B57" s="471"/>
      <c r="C57" s="471"/>
      <c r="D57" s="471"/>
      <c r="E57" s="471"/>
      <c r="F57" s="471"/>
      <c r="G57" s="471"/>
      <c r="H57" s="410">
        <v>6331</v>
      </c>
      <c r="I57" s="419" t="s">
        <v>392</v>
      </c>
      <c r="J57" s="412">
        <v>949030</v>
      </c>
      <c r="K57" s="412">
        <v>600000</v>
      </c>
      <c r="L57" s="412">
        <v>1180000</v>
      </c>
      <c r="M57" s="412">
        <v>130000</v>
      </c>
      <c r="N57" s="412">
        <v>65000</v>
      </c>
      <c r="O57" s="412">
        <f>M57+N57</f>
        <v>195000</v>
      </c>
      <c r="P57" s="406">
        <f>K57/J57*100</f>
        <v>63.22244818393518</v>
      </c>
      <c r="Q57" s="407">
        <f>L57/K57*100</f>
        <v>196.66666666666666</v>
      </c>
      <c r="R57" s="407">
        <f>M57/L57*100</f>
        <v>11.016949152542372</v>
      </c>
      <c r="S57" s="576">
        <f t="shared" si="15"/>
        <v>150</v>
      </c>
    </row>
    <row r="58" spans="1:19" ht="12.75">
      <c r="A58" s="470"/>
      <c r="B58" s="471"/>
      <c r="C58" s="471"/>
      <c r="D58" s="471"/>
      <c r="E58" s="471"/>
      <c r="F58" s="471"/>
      <c r="G58" s="471"/>
      <c r="H58" s="410">
        <v>6332</v>
      </c>
      <c r="I58" s="419" t="s">
        <v>393</v>
      </c>
      <c r="J58" s="412">
        <v>0</v>
      </c>
      <c r="K58" s="412">
        <v>200000</v>
      </c>
      <c r="L58" s="412">
        <v>100000</v>
      </c>
      <c r="M58" s="412">
        <v>800000</v>
      </c>
      <c r="N58" s="412">
        <v>-186309</v>
      </c>
      <c r="O58" s="412">
        <f>M58+N58</f>
        <v>613691</v>
      </c>
      <c r="P58" s="406">
        <v>0</v>
      </c>
      <c r="Q58" s="407">
        <f>L58/K58*100</f>
        <v>50</v>
      </c>
      <c r="R58" s="407">
        <v>0</v>
      </c>
      <c r="S58" s="576">
        <f t="shared" si="15"/>
        <v>76.711375</v>
      </c>
    </row>
    <row r="59" spans="1:19" ht="12.75">
      <c r="A59" s="470"/>
      <c r="B59" s="471"/>
      <c r="C59" s="471"/>
      <c r="D59" s="471" t="s">
        <v>380</v>
      </c>
      <c r="E59" s="471"/>
      <c r="F59" s="471"/>
      <c r="G59" s="471"/>
      <c r="H59" s="403">
        <v>634</v>
      </c>
      <c r="I59" s="404" t="s">
        <v>384</v>
      </c>
      <c r="J59" s="405" t="e">
        <f>SUM(J60:J63)</f>
        <v>#REF!</v>
      </c>
      <c r="K59" s="405" t="e">
        <f>SUM(K60:K63)</f>
        <v>#REF!</v>
      </c>
      <c r="L59" s="405" t="e">
        <f>SUM(L60:L63)</f>
        <v>#REF!</v>
      </c>
      <c r="M59" s="405">
        <v>0</v>
      </c>
      <c r="N59" s="405">
        <v>0</v>
      </c>
      <c r="O59" s="405">
        <v>0</v>
      </c>
      <c r="P59" s="406">
        <v>0</v>
      </c>
      <c r="Q59" s="407" t="e">
        <f>L59/K59*100</f>
        <v>#REF!</v>
      </c>
      <c r="R59" s="407" t="e">
        <f>M59/L59*100</f>
        <v>#REF!</v>
      </c>
      <c r="S59" s="576">
        <v>0</v>
      </c>
    </row>
    <row r="60" spans="1:19" s="409" customFormat="1" ht="12.75">
      <c r="A60" s="453"/>
      <c r="B60" s="454"/>
      <c r="C60" s="454"/>
      <c r="D60" s="454"/>
      <c r="E60" s="454"/>
      <c r="F60" s="454"/>
      <c r="G60" s="454"/>
      <c r="H60" s="26">
        <v>6341</v>
      </c>
      <c r="I60" s="16" t="s">
        <v>387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57">
        <v>0</v>
      </c>
      <c r="Q60" s="58">
        <v>0</v>
      </c>
      <c r="R60" s="58">
        <v>0</v>
      </c>
      <c r="S60" s="576">
        <v>0</v>
      </c>
    </row>
    <row r="61" spans="1:19" ht="12.75">
      <c r="A61" s="453"/>
      <c r="B61" s="454"/>
      <c r="C61" s="454"/>
      <c r="D61" s="454"/>
      <c r="E61" s="454"/>
      <c r="F61" s="454"/>
      <c r="G61" s="454"/>
      <c r="H61" s="26">
        <v>6342</v>
      </c>
      <c r="I61" s="56" t="s">
        <v>386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57">
        <v>0</v>
      </c>
      <c r="Q61" s="58">
        <v>0</v>
      </c>
      <c r="R61" s="58">
        <v>0</v>
      </c>
      <c r="S61" s="576">
        <v>0</v>
      </c>
    </row>
    <row r="62" spans="1:19" ht="21">
      <c r="A62" s="470"/>
      <c r="B62" s="471"/>
      <c r="C62" s="471"/>
      <c r="D62" s="471" t="s">
        <v>380</v>
      </c>
      <c r="E62" s="471"/>
      <c r="F62" s="471"/>
      <c r="G62" s="471"/>
      <c r="H62" s="403">
        <v>638</v>
      </c>
      <c r="I62" s="404" t="s">
        <v>385</v>
      </c>
      <c r="J62" s="405" t="e">
        <f>SUM(J63:J66)</f>
        <v>#REF!</v>
      </c>
      <c r="K62" s="405" t="e">
        <f>SUM(K63:K66)</f>
        <v>#REF!</v>
      </c>
      <c r="L62" s="405" t="e">
        <f>SUM(L63:L66)</f>
        <v>#REF!</v>
      </c>
      <c r="M62" s="405">
        <f>SUM(M63:M64)</f>
        <v>5790000</v>
      </c>
      <c r="N62" s="405">
        <f>SUM(N63:N64)</f>
        <v>-4841000</v>
      </c>
      <c r="O62" s="405">
        <f>SUM(O63:O64)</f>
        <v>949000</v>
      </c>
      <c r="P62" s="406">
        <v>0</v>
      </c>
      <c r="Q62" s="407" t="e">
        <f>L62/K62*100</f>
        <v>#REF!</v>
      </c>
      <c r="R62" s="407" t="e">
        <f>M62/L62*100</f>
        <v>#REF!</v>
      </c>
      <c r="S62" s="576">
        <f>AVERAGE(O62/M62*100)</f>
        <v>16.390328151986182</v>
      </c>
    </row>
    <row r="63" spans="1:19" s="101" customFormat="1" ht="21">
      <c r="A63" s="453"/>
      <c r="B63" s="454"/>
      <c r="C63" s="454"/>
      <c r="D63" s="454"/>
      <c r="E63" s="454"/>
      <c r="F63" s="454"/>
      <c r="G63" s="454"/>
      <c r="H63" s="26">
        <v>6381</v>
      </c>
      <c r="I63" s="16" t="s">
        <v>388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412">
        <f>M63+N63</f>
        <v>0</v>
      </c>
      <c r="P63" s="57">
        <v>0</v>
      </c>
      <c r="Q63" s="58">
        <v>0</v>
      </c>
      <c r="R63" s="58">
        <v>0</v>
      </c>
      <c r="S63" s="576">
        <v>0</v>
      </c>
    </row>
    <row r="64" spans="1:19" s="409" customFormat="1" ht="21">
      <c r="A64" s="453"/>
      <c r="B64" s="454"/>
      <c r="C64" s="454"/>
      <c r="D64" s="454"/>
      <c r="E64" s="454"/>
      <c r="F64" s="454"/>
      <c r="G64" s="454"/>
      <c r="H64" s="26">
        <v>6382</v>
      </c>
      <c r="I64" s="16" t="s">
        <v>394</v>
      </c>
      <c r="J64" s="17"/>
      <c r="K64" s="17"/>
      <c r="L64" s="17"/>
      <c r="M64" s="17">
        <v>5790000</v>
      </c>
      <c r="N64" s="17">
        <v>-4841000</v>
      </c>
      <c r="O64" s="412">
        <f>M64+N64</f>
        <v>949000</v>
      </c>
      <c r="P64" s="57"/>
      <c r="Q64" s="58"/>
      <c r="R64" s="58"/>
      <c r="S64" s="576">
        <f aca="true" t="shared" si="19" ref="S64:S79">AVERAGE(O64/M64*100)</f>
        <v>16.390328151986182</v>
      </c>
    </row>
    <row r="65" spans="1:19" s="413" customFormat="1" ht="12.75">
      <c r="A65" s="476"/>
      <c r="B65" s="477"/>
      <c r="C65" s="477"/>
      <c r="D65" s="477"/>
      <c r="E65" s="477"/>
      <c r="F65" s="477"/>
      <c r="G65" s="477"/>
      <c r="H65" s="102">
        <v>64</v>
      </c>
      <c r="I65" s="103" t="s">
        <v>26</v>
      </c>
      <c r="J65" s="104" t="e">
        <f>SUM(J66+J69)</f>
        <v>#REF!</v>
      </c>
      <c r="K65" s="104" t="e">
        <f>SUM(K66,K69)</f>
        <v>#REF!</v>
      </c>
      <c r="L65" s="104" t="e">
        <f>SUM(L66+L69)</f>
        <v>#REF!</v>
      </c>
      <c r="M65" s="104">
        <f>SUM(M66+M69)</f>
        <v>786500</v>
      </c>
      <c r="N65" s="104">
        <f>SUM(N66+N69)</f>
        <v>-270000</v>
      </c>
      <c r="O65" s="104">
        <f>SUM(O66+O69)</f>
        <v>516500</v>
      </c>
      <c r="P65" s="98" t="e">
        <f aca="true" t="shared" si="20" ref="P65:R67">K65/J65*100</f>
        <v>#REF!</v>
      </c>
      <c r="Q65" s="99" t="e">
        <f t="shared" si="20"/>
        <v>#REF!</v>
      </c>
      <c r="R65" s="99" t="e">
        <f t="shared" si="20"/>
        <v>#REF!</v>
      </c>
      <c r="S65" s="578">
        <f t="shared" si="19"/>
        <v>65.67069294342022</v>
      </c>
    </row>
    <row r="66" spans="1:19" s="413" customFormat="1" ht="12.75">
      <c r="A66" s="470" t="s">
        <v>377</v>
      </c>
      <c r="B66" s="471"/>
      <c r="C66" s="471"/>
      <c r="D66" s="471"/>
      <c r="E66" s="471"/>
      <c r="F66" s="471"/>
      <c r="G66" s="471"/>
      <c r="H66" s="403">
        <v>641</v>
      </c>
      <c r="I66" s="404" t="s">
        <v>27</v>
      </c>
      <c r="J66" s="405">
        <f aca="true" t="shared" si="21" ref="J66:O66">SUM(J67:J68)</f>
        <v>2317</v>
      </c>
      <c r="K66" s="405">
        <f t="shared" si="21"/>
        <v>6000</v>
      </c>
      <c r="L66" s="405">
        <f t="shared" si="21"/>
        <v>6000</v>
      </c>
      <c r="M66" s="405">
        <f t="shared" si="21"/>
        <v>21000</v>
      </c>
      <c r="N66" s="405">
        <f t="shared" si="21"/>
        <v>-16000</v>
      </c>
      <c r="O66" s="405">
        <f t="shared" si="21"/>
        <v>5000</v>
      </c>
      <c r="P66" s="406">
        <f t="shared" si="20"/>
        <v>258.95554596460937</v>
      </c>
      <c r="Q66" s="407">
        <f t="shared" si="20"/>
        <v>100</v>
      </c>
      <c r="R66" s="407">
        <f t="shared" si="20"/>
        <v>350</v>
      </c>
      <c r="S66" s="576">
        <f t="shared" si="19"/>
        <v>23.809523809523807</v>
      </c>
    </row>
    <row r="67" spans="1:19" s="409" customFormat="1" ht="12.75">
      <c r="A67" s="470"/>
      <c r="B67" s="471"/>
      <c r="C67" s="471"/>
      <c r="D67" s="471"/>
      <c r="E67" s="471"/>
      <c r="F67" s="471"/>
      <c r="G67" s="471"/>
      <c r="H67" s="410">
        <v>64132</v>
      </c>
      <c r="I67" s="411" t="s">
        <v>151</v>
      </c>
      <c r="J67" s="412">
        <v>2317</v>
      </c>
      <c r="K67" s="412">
        <v>5000</v>
      </c>
      <c r="L67" s="412">
        <v>5000</v>
      </c>
      <c r="M67" s="412">
        <v>1000</v>
      </c>
      <c r="N67" s="412">
        <v>0</v>
      </c>
      <c r="O67" s="412">
        <f>M67+N67</f>
        <v>1000</v>
      </c>
      <c r="P67" s="406">
        <f t="shared" si="20"/>
        <v>215.79628830384115</v>
      </c>
      <c r="Q67" s="407">
        <f t="shared" si="20"/>
        <v>100</v>
      </c>
      <c r="R67" s="407">
        <f t="shared" si="20"/>
        <v>20</v>
      </c>
      <c r="S67" s="576">
        <f t="shared" si="19"/>
        <v>100</v>
      </c>
    </row>
    <row r="68" spans="1:19" s="30" customFormat="1" ht="12.75">
      <c r="A68" s="470"/>
      <c r="B68" s="471"/>
      <c r="C68" s="471"/>
      <c r="D68" s="471"/>
      <c r="E68" s="471"/>
      <c r="F68" s="471"/>
      <c r="G68" s="471"/>
      <c r="H68" s="410">
        <v>64143</v>
      </c>
      <c r="I68" s="419" t="s">
        <v>28</v>
      </c>
      <c r="J68" s="412">
        <v>0</v>
      </c>
      <c r="K68" s="412">
        <v>1000</v>
      </c>
      <c r="L68" s="412">
        <v>1000</v>
      </c>
      <c r="M68" s="412">
        <v>20000</v>
      </c>
      <c r="N68" s="412">
        <v>-16000</v>
      </c>
      <c r="O68" s="412">
        <f>M68+N68</f>
        <v>4000</v>
      </c>
      <c r="P68" s="406">
        <v>0</v>
      </c>
      <c r="Q68" s="407">
        <v>0</v>
      </c>
      <c r="R68" s="407">
        <v>0</v>
      </c>
      <c r="S68" s="576">
        <f t="shared" si="19"/>
        <v>20</v>
      </c>
    </row>
    <row r="69" spans="1:19" ht="12.75">
      <c r="A69" s="470"/>
      <c r="B69" s="471"/>
      <c r="C69" s="471"/>
      <c r="D69" s="471"/>
      <c r="E69" s="471"/>
      <c r="F69" s="471" t="s">
        <v>382</v>
      </c>
      <c r="G69" s="471"/>
      <c r="H69" s="403">
        <v>642</v>
      </c>
      <c r="I69" s="404" t="s">
        <v>29</v>
      </c>
      <c r="J69" s="405" t="e">
        <f>SUM(J71,#REF!,J75,#REF!,J76)</f>
        <v>#REF!</v>
      </c>
      <c r="K69" s="405" t="e">
        <f>SUM(K71,#REF!,K75,#REF!,K76)</f>
        <v>#REF!</v>
      </c>
      <c r="L69" s="405" t="e">
        <f>SUM(L71,#REF!,L75,#REF!,L76)</f>
        <v>#REF!</v>
      </c>
      <c r="M69" s="405">
        <f>SUM(M70+M71+M75+M76)</f>
        <v>765500</v>
      </c>
      <c r="N69" s="405">
        <f>SUM(N70+N71+N75+N76)</f>
        <v>-254000</v>
      </c>
      <c r="O69" s="405">
        <f>SUM(O70+O71+O75+O76)</f>
        <v>511500</v>
      </c>
      <c r="P69" s="406" t="e">
        <f aca="true" t="shared" si="22" ref="P69:R75">K69/J69*100</f>
        <v>#REF!</v>
      </c>
      <c r="Q69" s="407" t="e">
        <f t="shared" si="22"/>
        <v>#REF!</v>
      </c>
      <c r="R69" s="407" t="e">
        <f t="shared" si="22"/>
        <v>#REF!</v>
      </c>
      <c r="S69" s="576">
        <f t="shared" si="19"/>
        <v>66.81907250163292</v>
      </c>
    </row>
    <row r="70" spans="1:19" ht="12.75">
      <c r="A70" s="482"/>
      <c r="B70" s="483"/>
      <c r="C70" s="483"/>
      <c r="D70" s="483"/>
      <c r="E70" s="483"/>
      <c r="F70" s="483"/>
      <c r="G70" s="483"/>
      <c r="H70" s="29">
        <v>6421</v>
      </c>
      <c r="I70" s="12" t="s">
        <v>30</v>
      </c>
      <c r="J70" s="31">
        <v>68144</v>
      </c>
      <c r="K70" s="31">
        <v>40000</v>
      </c>
      <c r="L70" s="31">
        <v>40000</v>
      </c>
      <c r="M70" s="31">
        <f>25000+10000</f>
        <v>35000</v>
      </c>
      <c r="N70" s="31">
        <v>0</v>
      </c>
      <c r="O70" s="424">
        <f aca="true" t="shared" si="23" ref="O70:O76">M70+N70</f>
        <v>35000</v>
      </c>
      <c r="P70" s="484">
        <f t="shared" si="22"/>
        <v>58.699225170227756</v>
      </c>
      <c r="Q70" s="485">
        <f t="shared" si="22"/>
        <v>100</v>
      </c>
      <c r="R70" s="485">
        <f t="shared" si="22"/>
        <v>87.5</v>
      </c>
      <c r="S70" s="576">
        <f t="shared" si="19"/>
        <v>100</v>
      </c>
    </row>
    <row r="71" spans="1:19" ht="12.75">
      <c r="A71" s="482"/>
      <c r="B71" s="483"/>
      <c r="C71" s="483"/>
      <c r="D71" s="483"/>
      <c r="E71" s="483"/>
      <c r="F71" s="483"/>
      <c r="G71" s="483"/>
      <c r="H71" s="29">
        <v>6422</v>
      </c>
      <c r="I71" s="12" t="s">
        <v>752</v>
      </c>
      <c r="J71" s="31">
        <v>68144</v>
      </c>
      <c r="K71" s="31">
        <v>40000</v>
      </c>
      <c r="L71" s="31">
        <v>40000</v>
      </c>
      <c r="M71" s="31">
        <f>SUM(M72:M74)</f>
        <v>640500</v>
      </c>
      <c r="N71" s="31">
        <f>SUM(N72:N74)</f>
        <v>-270000</v>
      </c>
      <c r="O71" s="424">
        <f t="shared" si="23"/>
        <v>370500</v>
      </c>
      <c r="P71" s="484">
        <f t="shared" si="22"/>
        <v>58.699225170227756</v>
      </c>
      <c r="Q71" s="485">
        <f t="shared" si="22"/>
        <v>100</v>
      </c>
      <c r="R71" s="485">
        <f t="shared" si="22"/>
        <v>1601.25</v>
      </c>
      <c r="S71" s="576">
        <f t="shared" si="19"/>
        <v>57.84543325526932</v>
      </c>
    </row>
    <row r="72" spans="1:19" s="30" customFormat="1" ht="12.75">
      <c r="A72" s="457"/>
      <c r="B72" s="458"/>
      <c r="C72" s="458"/>
      <c r="D72" s="458"/>
      <c r="E72" s="458"/>
      <c r="F72" s="458"/>
      <c r="G72" s="458"/>
      <c r="H72" s="40">
        <v>64222</v>
      </c>
      <c r="I72" s="41" t="s">
        <v>152</v>
      </c>
      <c r="J72" s="18">
        <v>78532</v>
      </c>
      <c r="K72" s="18">
        <v>200000</v>
      </c>
      <c r="L72" s="18">
        <v>100000</v>
      </c>
      <c r="M72" s="669">
        <v>530000</v>
      </c>
      <c r="N72" s="669">
        <v>-230000</v>
      </c>
      <c r="O72" s="412">
        <f t="shared" si="23"/>
        <v>300000</v>
      </c>
      <c r="P72" s="57">
        <f t="shared" si="22"/>
        <v>254.67325421484236</v>
      </c>
      <c r="Q72" s="58">
        <f t="shared" si="22"/>
        <v>50</v>
      </c>
      <c r="R72" s="58">
        <f t="shared" si="22"/>
        <v>530</v>
      </c>
      <c r="S72" s="576">
        <f t="shared" si="19"/>
        <v>56.60377358490566</v>
      </c>
    </row>
    <row r="73" spans="1:19" s="101" customFormat="1" ht="12.75">
      <c r="A73" s="453"/>
      <c r="B73" s="454"/>
      <c r="C73" s="454"/>
      <c r="D73" s="454"/>
      <c r="E73" s="454"/>
      <c r="F73" s="454"/>
      <c r="G73" s="454"/>
      <c r="H73" s="26">
        <v>64222</v>
      </c>
      <c r="I73" s="16" t="s">
        <v>153</v>
      </c>
      <c r="J73" s="17">
        <v>83837</v>
      </c>
      <c r="K73" s="17">
        <v>50000</v>
      </c>
      <c r="L73" s="17">
        <v>50000</v>
      </c>
      <c r="M73" s="412">
        <v>30500</v>
      </c>
      <c r="N73" s="412">
        <v>0</v>
      </c>
      <c r="O73" s="412">
        <f t="shared" si="23"/>
        <v>30500</v>
      </c>
      <c r="P73" s="57">
        <f t="shared" si="22"/>
        <v>59.639538628529166</v>
      </c>
      <c r="Q73" s="58">
        <f t="shared" si="22"/>
        <v>100</v>
      </c>
      <c r="R73" s="58">
        <f t="shared" si="22"/>
        <v>61</v>
      </c>
      <c r="S73" s="576">
        <f t="shared" si="19"/>
        <v>100</v>
      </c>
    </row>
    <row r="74" spans="1:19" s="409" customFormat="1" ht="12.75">
      <c r="A74" s="453"/>
      <c r="B74" s="454"/>
      <c r="C74" s="454"/>
      <c r="D74" s="454"/>
      <c r="E74" s="454"/>
      <c r="F74" s="454"/>
      <c r="G74" s="454"/>
      <c r="H74" s="26">
        <v>64225</v>
      </c>
      <c r="I74" s="16" t="s">
        <v>129</v>
      </c>
      <c r="J74" s="17">
        <v>13319</v>
      </c>
      <c r="K74" s="17">
        <v>20000</v>
      </c>
      <c r="L74" s="17">
        <v>20000</v>
      </c>
      <c r="M74" s="412">
        <v>80000</v>
      </c>
      <c r="N74" s="412">
        <v>-40000</v>
      </c>
      <c r="O74" s="412">
        <f t="shared" si="23"/>
        <v>40000</v>
      </c>
      <c r="P74" s="57">
        <f t="shared" si="22"/>
        <v>150.16142353029508</v>
      </c>
      <c r="Q74" s="58">
        <f t="shared" si="22"/>
        <v>100</v>
      </c>
      <c r="R74" s="58">
        <f t="shared" si="22"/>
        <v>400</v>
      </c>
      <c r="S74" s="576">
        <f t="shared" si="19"/>
        <v>50</v>
      </c>
    </row>
    <row r="75" spans="1:19" s="428" customFormat="1" ht="12.75">
      <c r="A75" s="453"/>
      <c r="B75" s="454"/>
      <c r="C75" s="454"/>
      <c r="D75" s="454"/>
      <c r="E75" s="454"/>
      <c r="F75" s="454"/>
      <c r="G75" s="454"/>
      <c r="H75" s="25">
        <v>6423</v>
      </c>
      <c r="I75" s="11" t="s">
        <v>395</v>
      </c>
      <c r="J75" s="15" t="e">
        <f>SUM(#REF!)</f>
        <v>#REF!</v>
      </c>
      <c r="K75" s="15" t="e">
        <f>SUM(#REF!)</f>
        <v>#REF!</v>
      </c>
      <c r="L75" s="15" t="e">
        <f>SUM(#REF!)</f>
        <v>#REF!</v>
      </c>
      <c r="M75" s="15">
        <v>65000</v>
      </c>
      <c r="N75" s="15">
        <v>36000</v>
      </c>
      <c r="O75" s="424">
        <f t="shared" si="23"/>
        <v>101000</v>
      </c>
      <c r="P75" s="57" t="e">
        <f t="shared" si="22"/>
        <v>#REF!</v>
      </c>
      <c r="Q75" s="58" t="e">
        <f t="shared" si="22"/>
        <v>#REF!</v>
      </c>
      <c r="R75" s="58" t="e">
        <f t="shared" si="22"/>
        <v>#REF!</v>
      </c>
      <c r="S75" s="576">
        <f t="shared" si="19"/>
        <v>155.3846153846154</v>
      </c>
    </row>
    <row r="76" spans="1:19" s="428" customFormat="1" ht="12.75">
      <c r="A76" s="453"/>
      <c r="B76" s="454"/>
      <c r="C76" s="454"/>
      <c r="D76" s="454"/>
      <c r="E76" s="454"/>
      <c r="F76" s="454"/>
      <c r="G76" s="454"/>
      <c r="H76" s="29">
        <v>6429</v>
      </c>
      <c r="I76" s="66" t="s">
        <v>31</v>
      </c>
      <c r="J76" s="31" t="e">
        <f>SUM(#REF!)</f>
        <v>#REF!</v>
      </c>
      <c r="K76" s="31" t="e">
        <f>SUM(#REF!)</f>
        <v>#REF!</v>
      </c>
      <c r="L76" s="31" t="e">
        <f>SUM(#REF!)</f>
        <v>#REF!</v>
      </c>
      <c r="M76" s="31">
        <v>25000</v>
      </c>
      <c r="N76" s="31">
        <v>-20000</v>
      </c>
      <c r="O76" s="424">
        <f t="shared" si="23"/>
        <v>5000</v>
      </c>
      <c r="P76" s="57" t="e">
        <f>K76/J76*100</f>
        <v>#REF!</v>
      </c>
      <c r="Q76" s="58">
        <v>0</v>
      </c>
      <c r="R76" s="58" t="e">
        <f aca="true" t="shared" si="24" ref="R76:R87">M76/L76*100</f>
        <v>#REF!</v>
      </c>
      <c r="S76" s="576">
        <f t="shared" si="19"/>
        <v>20</v>
      </c>
    </row>
    <row r="77" spans="1:19" s="428" customFormat="1" ht="21">
      <c r="A77" s="476"/>
      <c r="B77" s="477"/>
      <c r="C77" s="477"/>
      <c r="D77" s="477"/>
      <c r="E77" s="477"/>
      <c r="F77" s="477"/>
      <c r="G77" s="477"/>
      <c r="H77" s="271">
        <v>65</v>
      </c>
      <c r="I77" s="103" t="s">
        <v>154</v>
      </c>
      <c r="J77" s="104" t="e">
        <f aca="true" t="shared" si="25" ref="J77:O77">SUM(J78+J82+J86)</f>
        <v>#REF!</v>
      </c>
      <c r="K77" s="104" t="e">
        <f t="shared" si="25"/>
        <v>#REF!</v>
      </c>
      <c r="L77" s="104" t="e">
        <f t="shared" si="25"/>
        <v>#REF!</v>
      </c>
      <c r="M77" s="104">
        <f t="shared" si="25"/>
        <v>3033500</v>
      </c>
      <c r="N77" s="104">
        <f t="shared" si="25"/>
        <v>-1733000</v>
      </c>
      <c r="O77" s="104">
        <f t="shared" si="25"/>
        <v>1300500</v>
      </c>
      <c r="P77" s="98" t="e">
        <f>K77/J77*100</f>
        <v>#REF!</v>
      </c>
      <c r="Q77" s="99" t="e">
        <f>L77/K77*100</f>
        <v>#REF!</v>
      </c>
      <c r="R77" s="99" t="e">
        <f t="shared" si="24"/>
        <v>#REF!</v>
      </c>
      <c r="S77" s="578">
        <f t="shared" si="19"/>
        <v>42.87127080929619</v>
      </c>
    </row>
    <row r="78" spans="1:19" s="409" customFormat="1" ht="12.75">
      <c r="A78" s="470" t="s">
        <v>377</v>
      </c>
      <c r="B78" s="471"/>
      <c r="C78" s="471"/>
      <c r="D78" s="471"/>
      <c r="E78" s="471"/>
      <c r="F78" s="471"/>
      <c r="G78" s="471"/>
      <c r="H78" s="403">
        <v>651</v>
      </c>
      <c r="I78" s="404" t="s">
        <v>132</v>
      </c>
      <c r="J78" s="405" t="e">
        <f>SUM(J79+J80)</f>
        <v>#REF!</v>
      </c>
      <c r="K78" s="405" t="e">
        <f>SUM(K79+K80+K81)</f>
        <v>#REF!</v>
      </c>
      <c r="L78" s="405" t="e">
        <f>SUM(L79+L80+L81)</f>
        <v>#REF!</v>
      </c>
      <c r="M78" s="405">
        <f>SUM(M79+M80+M81)</f>
        <v>32000</v>
      </c>
      <c r="N78" s="405">
        <f>SUM(N79+N80+N81)</f>
        <v>-26000</v>
      </c>
      <c r="O78" s="405">
        <f>SUM(O79+O80+O81)</f>
        <v>6000</v>
      </c>
      <c r="P78" s="406" t="e">
        <f>K78/J78*100</f>
        <v>#REF!</v>
      </c>
      <c r="Q78" s="407" t="e">
        <f>L78/K78*100</f>
        <v>#REF!</v>
      </c>
      <c r="R78" s="407" t="e">
        <f t="shared" si="24"/>
        <v>#REF!</v>
      </c>
      <c r="S78" s="576">
        <f t="shared" si="19"/>
        <v>18.75</v>
      </c>
    </row>
    <row r="79" spans="1:19" s="428" customFormat="1" ht="12.75">
      <c r="A79" s="470"/>
      <c r="B79" s="471"/>
      <c r="C79" s="471"/>
      <c r="D79" s="471"/>
      <c r="E79" s="471"/>
      <c r="F79" s="471"/>
      <c r="G79" s="471"/>
      <c r="H79" s="426">
        <v>6512</v>
      </c>
      <c r="I79" s="67" t="s">
        <v>155</v>
      </c>
      <c r="J79" s="427" t="e">
        <f>SUM(#REF!)</f>
        <v>#REF!</v>
      </c>
      <c r="K79" s="427" t="e">
        <f>SUM(#REF!)</f>
        <v>#REF!</v>
      </c>
      <c r="L79" s="427" t="e">
        <f>SUM(#REF!)</f>
        <v>#REF!</v>
      </c>
      <c r="M79" s="427">
        <v>30000</v>
      </c>
      <c r="N79" s="427">
        <v>-25000</v>
      </c>
      <c r="O79" s="412">
        <f>M79+N79</f>
        <v>5000</v>
      </c>
      <c r="P79" s="406">
        <v>0</v>
      </c>
      <c r="Q79" s="407">
        <v>0</v>
      </c>
      <c r="R79" s="407" t="e">
        <f t="shared" si="24"/>
        <v>#REF!</v>
      </c>
      <c r="S79" s="576">
        <f t="shared" si="19"/>
        <v>16.666666666666664</v>
      </c>
    </row>
    <row r="80" spans="1:19" s="428" customFormat="1" ht="12.75">
      <c r="A80" s="470"/>
      <c r="B80" s="471"/>
      <c r="C80" s="471"/>
      <c r="D80" s="471"/>
      <c r="E80" s="471"/>
      <c r="F80" s="471"/>
      <c r="G80" s="471"/>
      <c r="H80" s="426">
        <v>6513</v>
      </c>
      <c r="I80" s="67" t="s">
        <v>32</v>
      </c>
      <c r="J80" s="427" t="e">
        <f>SUM(#REF!,J81)</f>
        <v>#REF!</v>
      </c>
      <c r="K80" s="427" t="e">
        <f>SUM(#REF!)</f>
        <v>#REF!</v>
      </c>
      <c r="L80" s="427" t="e">
        <f>SUM(#REF!)</f>
        <v>#REF!</v>
      </c>
      <c r="M80" s="427">
        <v>0</v>
      </c>
      <c r="N80" s="427"/>
      <c r="O80" s="412">
        <f>M80+N80</f>
        <v>0</v>
      </c>
      <c r="P80" s="406">
        <v>0</v>
      </c>
      <c r="Q80" s="407" t="e">
        <f aca="true" t="shared" si="26" ref="Q80:Q91">L80/K80*100</f>
        <v>#REF!</v>
      </c>
      <c r="R80" s="407" t="e">
        <f t="shared" si="24"/>
        <v>#REF!</v>
      </c>
      <c r="S80" s="576">
        <v>0</v>
      </c>
    </row>
    <row r="81" spans="1:19" s="428" customFormat="1" ht="12.75">
      <c r="A81" s="470"/>
      <c r="B81" s="471"/>
      <c r="C81" s="471"/>
      <c r="D81" s="471"/>
      <c r="E81" s="471"/>
      <c r="F81" s="471"/>
      <c r="G81" s="471"/>
      <c r="H81" s="426">
        <v>6514</v>
      </c>
      <c r="I81" s="67" t="s">
        <v>396</v>
      </c>
      <c r="J81" s="427">
        <v>0</v>
      </c>
      <c r="K81" s="427">
        <v>1000</v>
      </c>
      <c r="L81" s="427">
        <v>1000</v>
      </c>
      <c r="M81" s="427">
        <v>2000</v>
      </c>
      <c r="N81" s="427">
        <v>-1000</v>
      </c>
      <c r="O81" s="412">
        <f>M81+N81</f>
        <v>1000</v>
      </c>
      <c r="P81" s="406">
        <v>0</v>
      </c>
      <c r="Q81" s="407">
        <f t="shared" si="26"/>
        <v>100</v>
      </c>
      <c r="R81" s="407">
        <f t="shared" si="24"/>
        <v>200</v>
      </c>
      <c r="S81" s="576">
        <f aca="true" t="shared" si="27" ref="S81:S88">AVERAGE(O81/M81*100)</f>
        <v>50</v>
      </c>
    </row>
    <row r="82" spans="1:19" s="425" customFormat="1" ht="12.75">
      <c r="A82" s="470"/>
      <c r="B82" s="471"/>
      <c r="C82" s="471" t="s">
        <v>379</v>
      </c>
      <c r="D82" s="471"/>
      <c r="E82" s="471"/>
      <c r="F82" s="471"/>
      <c r="G82" s="471"/>
      <c r="H82" s="403">
        <v>652</v>
      </c>
      <c r="I82" s="404" t="s">
        <v>33</v>
      </c>
      <c r="J82" s="405" t="e">
        <f aca="true" t="shared" si="28" ref="J82:O82">SUM(J83+J84+J85)</f>
        <v>#REF!</v>
      </c>
      <c r="K82" s="405" t="e">
        <f t="shared" si="28"/>
        <v>#REF!</v>
      </c>
      <c r="L82" s="405" t="e">
        <f t="shared" si="28"/>
        <v>#REF!</v>
      </c>
      <c r="M82" s="405">
        <f t="shared" si="28"/>
        <v>117000</v>
      </c>
      <c r="N82" s="405">
        <f t="shared" si="28"/>
        <v>-103000</v>
      </c>
      <c r="O82" s="405">
        <f t="shared" si="28"/>
        <v>14000</v>
      </c>
      <c r="P82" s="406" t="e">
        <f>K82/J82*100</f>
        <v>#REF!</v>
      </c>
      <c r="Q82" s="407" t="e">
        <f t="shared" si="26"/>
        <v>#REF!</v>
      </c>
      <c r="R82" s="407" t="e">
        <f t="shared" si="24"/>
        <v>#REF!</v>
      </c>
      <c r="S82" s="576">
        <f t="shared" si="27"/>
        <v>11.965811965811966</v>
      </c>
    </row>
    <row r="83" spans="1:19" ht="12.75">
      <c r="A83" s="470"/>
      <c r="B83" s="471"/>
      <c r="C83" s="471"/>
      <c r="D83" s="471"/>
      <c r="E83" s="471"/>
      <c r="F83" s="471"/>
      <c r="G83" s="471"/>
      <c r="H83" s="426">
        <v>6522</v>
      </c>
      <c r="I83" s="67" t="s">
        <v>143</v>
      </c>
      <c r="J83" s="427" t="e">
        <f>SUM(#REF!)</f>
        <v>#REF!</v>
      </c>
      <c r="K83" s="427" t="e">
        <f>SUM(#REF!)</f>
        <v>#REF!</v>
      </c>
      <c r="L83" s="427" t="e">
        <f>SUM(#REF!)</f>
        <v>#REF!</v>
      </c>
      <c r="M83" s="427">
        <v>15000</v>
      </c>
      <c r="N83" s="427">
        <v>-10000</v>
      </c>
      <c r="O83" s="412">
        <f>M83+N83</f>
        <v>5000</v>
      </c>
      <c r="P83" s="406" t="e">
        <f>K83/J83*100</f>
        <v>#REF!</v>
      </c>
      <c r="Q83" s="407" t="e">
        <f t="shared" si="26"/>
        <v>#REF!</v>
      </c>
      <c r="R83" s="407" t="e">
        <f t="shared" si="24"/>
        <v>#REF!</v>
      </c>
      <c r="S83" s="576">
        <f t="shared" si="27"/>
        <v>33.33333333333333</v>
      </c>
    </row>
    <row r="84" spans="1:19" ht="12.75">
      <c r="A84" s="470"/>
      <c r="B84" s="471"/>
      <c r="C84" s="471"/>
      <c r="D84" s="471"/>
      <c r="E84" s="471"/>
      <c r="F84" s="471"/>
      <c r="G84" s="471"/>
      <c r="H84" s="426">
        <v>6524</v>
      </c>
      <c r="I84" s="67" t="s">
        <v>36</v>
      </c>
      <c r="J84" s="427" t="e">
        <f>SUM(#REF!)</f>
        <v>#REF!</v>
      </c>
      <c r="K84" s="427" t="e">
        <f>SUM(#REF!)</f>
        <v>#REF!</v>
      </c>
      <c r="L84" s="427" t="e">
        <f>SUM(#REF!)</f>
        <v>#REF!</v>
      </c>
      <c r="M84" s="427">
        <v>100000</v>
      </c>
      <c r="N84" s="427">
        <v>-100000</v>
      </c>
      <c r="O84" s="412">
        <f>M84+N84</f>
        <v>0</v>
      </c>
      <c r="P84" s="406" t="e">
        <f>K84/J84*100</f>
        <v>#REF!</v>
      </c>
      <c r="Q84" s="407" t="e">
        <f t="shared" si="26"/>
        <v>#REF!</v>
      </c>
      <c r="R84" s="407" t="e">
        <f t="shared" si="24"/>
        <v>#REF!</v>
      </c>
      <c r="S84" s="576">
        <f t="shared" si="27"/>
        <v>0</v>
      </c>
    </row>
    <row r="85" spans="1:19" ht="12.75">
      <c r="A85" s="470"/>
      <c r="B85" s="471"/>
      <c r="C85" s="471"/>
      <c r="D85" s="471"/>
      <c r="E85" s="471"/>
      <c r="F85" s="471"/>
      <c r="G85" s="471"/>
      <c r="H85" s="426">
        <v>6526</v>
      </c>
      <c r="I85" s="67" t="s">
        <v>37</v>
      </c>
      <c r="J85" s="427" t="e">
        <f>SUM(#REF!)</f>
        <v>#REF!</v>
      </c>
      <c r="K85" s="427" t="e">
        <f>SUM(#REF!)</f>
        <v>#REF!</v>
      </c>
      <c r="L85" s="427" t="e">
        <f>SUM(#REF!)</f>
        <v>#REF!</v>
      </c>
      <c r="M85" s="427">
        <v>2000</v>
      </c>
      <c r="N85" s="427">
        <v>7000</v>
      </c>
      <c r="O85" s="412">
        <f>M85+N85</f>
        <v>9000</v>
      </c>
      <c r="P85" s="406">
        <v>0</v>
      </c>
      <c r="Q85" s="407" t="e">
        <f t="shared" si="26"/>
        <v>#REF!</v>
      </c>
      <c r="R85" s="407" t="e">
        <f t="shared" si="24"/>
        <v>#REF!</v>
      </c>
      <c r="S85" s="576">
        <f t="shared" si="27"/>
        <v>450</v>
      </c>
    </row>
    <row r="86" spans="1:19" s="114" customFormat="1" ht="12.75">
      <c r="A86" s="470" t="s">
        <v>377</v>
      </c>
      <c r="B86" s="471"/>
      <c r="C86" s="471"/>
      <c r="D86" s="471"/>
      <c r="E86" s="471"/>
      <c r="F86" s="471"/>
      <c r="G86" s="471"/>
      <c r="H86" s="423">
        <v>653</v>
      </c>
      <c r="I86" s="66" t="s">
        <v>130</v>
      </c>
      <c r="J86" s="424">
        <f aca="true" t="shared" si="29" ref="J86:O86">SUM(J87:J89)</f>
        <v>93473</v>
      </c>
      <c r="K86" s="424">
        <f t="shared" si="29"/>
        <v>450000</v>
      </c>
      <c r="L86" s="424">
        <f t="shared" si="29"/>
        <v>170000</v>
      </c>
      <c r="M86" s="424">
        <f t="shared" si="29"/>
        <v>2884500</v>
      </c>
      <c r="N86" s="424">
        <f t="shared" si="29"/>
        <v>-1604000</v>
      </c>
      <c r="O86" s="424">
        <f t="shared" si="29"/>
        <v>1280500</v>
      </c>
      <c r="P86" s="406">
        <f>K86/J86*100</f>
        <v>481.4224428444578</v>
      </c>
      <c r="Q86" s="407">
        <f t="shared" si="26"/>
        <v>37.77777777777778</v>
      </c>
      <c r="R86" s="407">
        <f t="shared" si="24"/>
        <v>1696.7647058823532</v>
      </c>
      <c r="S86" s="576">
        <f t="shared" si="27"/>
        <v>44.39244236436124</v>
      </c>
    </row>
    <row r="87" spans="1:19" ht="12.75">
      <c r="A87" s="453"/>
      <c r="B87" s="454"/>
      <c r="C87" s="454"/>
      <c r="D87" s="454"/>
      <c r="E87" s="454"/>
      <c r="F87" s="454"/>
      <c r="G87" s="454"/>
      <c r="H87" s="28">
        <v>6531</v>
      </c>
      <c r="I87" s="13" t="s">
        <v>34</v>
      </c>
      <c r="J87" s="17">
        <v>70696</v>
      </c>
      <c r="K87" s="17">
        <v>300000</v>
      </c>
      <c r="L87" s="17">
        <v>150000</v>
      </c>
      <c r="M87" s="17">
        <v>2034500</v>
      </c>
      <c r="N87" s="17">
        <v>-1604500</v>
      </c>
      <c r="O87" s="412">
        <f aca="true" t="shared" si="30" ref="O87:O92">M87+N87</f>
        <v>430000</v>
      </c>
      <c r="P87" s="57">
        <f>K87/J87*100</f>
        <v>424.352155708951</v>
      </c>
      <c r="Q87" s="58">
        <f t="shared" si="26"/>
        <v>50</v>
      </c>
      <c r="R87" s="58">
        <f t="shared" si="24"/>
        <v>1356.3333333333333</v>
      </c>
      <c r="S87" s="576">
        <f t="shared" si="27"/>
        <v>21.135414106660114</v>
      </c>
    </row>
    <row r="88" spans="1:19" ht="12.75">
      <c r="A88" s="453"/>
      <c r="B88" s="454"/>
      <c r="C88" s="454"/>
      <c r="D88" s="454"/>
      <c r="E88" s="454"/>
      <c r="F88" s="454"/>
      <c r="G88" s="454"/>
      <c r="H88" s="28">
        <v>6532</v>
      </c>
      <c r="I88" s="13" t="s">
        <v>35</v>
      </c>
      <c r="J88" s="17">
        <v>0</v>
      </c>
      <c r="K88" s="17">
        <v>100000</v>
      </c>
      <c r="L88" s="17">
        <v>0</v>
      </c>
      <c r="M88" s="17">
        <v>850000</v>
      </c>
      <c r="N88" s="17"/>
      <c r="O88" s="412">
        <f t="shared" si="30"/>
        <v>850000</v>
      </c>
      <c r="P88" s="57">
        <v>0</v>
      </c>
      <c r="Q88" s="58">
        <f t="shared" si="26"/>
        <v>0</v>
      </c>
      <c r="R88" s="58">
        <v>0</v>
      </c>
      <c r="S88" s="576">
        <f t="shared" si="27"/>
        <v>100</v>
      </c>
    </row>
    <row r="89" spans="1:19" s="430" customFormat="1" ht="12.75">
      <c r="A89" s="470"/>
      <c r="B89" s="471"/>
      <c r="C89" s="471"/>
      <c r="D89" s="471"/>
      <c r="E89" s="471"/>
      <c r="F89" s="471"/>
      <c r="G89" s="471"/>
      <c r="H89" s="426">
        <v>6533</v>
      </c>
      <c r="I89" s="67" t="s">
        <v>133</v>
      </c>
      <c r="J89" s="412">
        <v>22777</v>
      </c>
      <c r="K89" s="412">
        <v>50000</v>
      </c>
      <c r="L89" s="412">
        <v>20000</v>
      </c>
      <c r="M89" s="412">
        <v>0</v>
      </c>
      <c r="N89" s="412">
        <v>500</v>
      </c>
      <c r="O89" s="412">
        <f t="shared" si="30"/>
        <v>500</v>
      </c>
      <c r="P89" s="406">
        <f>K89/J89*100</f>
        <v>219.51969091627518</v>
      </c>
      <c r="Q89" s="407">
        <f t="shared" si="26"/>
        <v>40</v>
      </c>
      <c r="R89" s="407">
        <f>M89/L89*100</f>
        <v>0</v>
      </c>
      <c r="S89" s="576">
        <v>0</v>
      </c>
    </row>
    <row r="90" spans="1:19" s="101" customFormat="1" ht="21">
      <c r="A90" s="476"/>
      <c r="B90" s="477"/>
      <c r="C90" s="477"/>
      <c r="D90" s="477"/>
      <c r="E90" s="477"/>
      <c r="F90" s="477"/>
      <c r="G90" s="477"/>
      <c r="H90" s="271">
        <v>66</v>
      </c>
      <c r="I90" s="103" t="s">
        <v>753</v>
      </c>
      <c r="J90" s="104" t="e">
        <f>SUM(J91+J95+J99)</f>
        <v>#REF!</v>
      </c>
      <c r="K90" s="104" t="e">
        <f>SUM(K91+K95+K99)</f>
        <v>#REF!</v>
      </c>
      <c r="L90" s="104" t="e">
        <f>SUM(L91+L95+L99)</f>
        <v>#REF!</v>
      </c>
      <c r="M90" s="104">
        <f>M91</f>
        <v>0</v>
      </c>
      <c r="N90" s="104">
        <f>N91</f>
        <v>70000</v>
      </c>
      <c r="O90" s="104">
        <f t="shared" si="30"/>
        <v>70000</v>
      </c>
      <c r="P90" s="98" t="e">
        <f>K90/J90*100</f>
        <v>#REF!</v>
      </c>
      <c r="Q90" s="99" t="e">
        <f t="shared" si="26"/>
        <v>#REF!</v>
      </c>
      <c r="R90" s="99" t="e">
        <f>M90/L90*100</f>
        <v>#REF!</v>
      </c>
      <c r="S90" s="578" t="e">
        <f aca="true" t="shared" si="31" ref="S90:S95">AVERAGE(O90/M90*100)</f>
        <v>#DIV/0!</v>
      </c>
    </row>
    <row r="91" spans="1:19" s="409" customFormat="1" ht="21">
      <c r="A91" s="470" t="s">
        <v>377</v>
      </c>
      <c r="B91" s="471"/>
      <c r="C91" s="471"/>
      <c r="D91" s="471"/>
      <c r="E91" s="471"/>
      <c r="F91" s="471"/>
      <c r="G91" s="471"/>
      <c r="H91" s="403">
        <v>661</v>
      </c>
      <c r="I91" s="404" t="s">
        <v>754</v>
      </c>
      <c r="J91" s="405" t="e">
        <f>SUM(J92+J93)</f>
        <v>#REF!</v>
      </c>
      <c r="K91" s="405" t="e">
        <f>SUM(K92+K93+K94)</f>
        <v>#REF!</v>
      </c>
      <c r="L91" s="405" t="e">
        <f>SUM(L92+L93+L94)</f>
        <v>#REF!</v>
      </c>
      <c r="M91" s="405">
        <f>M92</f>
        <v>0</v>
      </c>
      <c r="N91" s="405">
        <f>N92</f>
        <v>70000</v>
      </c>
      <c r="O91" s="405">
        <f t="shared" si="30"/>
        <v>70000</v>
      </c>
      <c r="P91" s="406" t="e">
        <f>K91/J91*100</f>
        <v>#REF!</v>
      </c>
      <c r="Q91" s="407" t="e">
        <f t="shared" si="26"/>
        <v>#REF!</v>
      </c>
      <c r="R91" s="407" t="e">
        <f>M91/L91*100</f>
        <v>#REF!</v>
      </c>
      <c r="S91" s="576" t="e">
        <f t="shared" si="31"/>
        <v>#DIV/0!</v>
      </c>
    </row>
    <row r="92" spans="1:19" s="82" customFormat="1" ht="12.75">
      <c r="A92" s="470"/>
      <c r="B92" s="471"/>
      <c r="C92" s="471"/>
      <c r="D92" s="471"/>
      <c r="E92" s="471"/>
      <c r="F92" s="471"/>
      <c r="G92" s="471"/>
      <c r="H92" s="426">
        <v>6615</v>
      </c>
      <c r="I92" s="67" t="s">
        <v>755</v>
      </c>
      <c r="J92" s="427" t="e">
        <f>SUM(#REF!)</f>
        <v>#REF!</v>
      </c>
      <c r="K92" s="427" t="e">
        <f>SUM(#REF!)</f>
        <v>#REF!</v>
      </c>
      <c r="L92" s="427" t="e">
        <f>SUM(#REF!)</f>
        <v>#REF!</v>
      </c>
      <c r="M92" s="427">
        <v>0</v>
      </c>
      <c r="N92" s="427">
        <v>70000</v>
      </c>
      <c r="O92" s="412">
        <f t="shared" si="30"/>
        <v>70000</v>
      </c>
      <c r="P92" s="412">
        <f>N92+O92</f>
        <v>140000</v>
      </c>
      <c r="Q92" s="412">
        <f>O92+P92</f>
        <v>210000</v>
      </c>
      <c r="R92" s="412">
        <f>P92+Q92</f>
        <v>350000</v>
      </c>
      <c r="S92" s="576" t="e">
        <f t="shared" si="31"/>
        <v>#DIV/0!</v>
      </c>
    </row>
    <row r="93" spans="1:19" s="101" customFormat="1" ht="12.75">
      <c r="A93" s="476"/>
      <c r="B93" s="477"/>
      <c r="C93" s="477"/>
      <c r="D93" s="477"/>
      <c r="E93" s="477"/>
      <c r="F93" s="477"/>
      <c r="G93" s="477"/>
      <c r="H93" s="117">
        <v>68</v>
      </c>
      <c r="I93" s="118" t="s">
        <v>397</v>
      </c>
      <c r="J93" s="119">
        <f>SUM(J94)</f>
        <v>4212</v>
      </c>
      <c r="K93" s="119"/>
      <c r="L93" s="119"/>
      <c r="M93" s="104">
        <f>SUM(M94)</f>
        <v>10300</v>
      </c>
      <c r="N93" s="104">
        <f>SUM(N94)</f>
        <v>-10300</v>
      </c>
      <c r="O93" s="104">
        <f>SUM(O94)</f>
        <v>0</v>
      </c>
      <c r="P93" s="120"/>
      <c r="Q93" s="121"/>
      <c r="R93" s="121"/>
      <c r="S93" s="578">
        <f t="shared" si="31"/>
        <v>0</v>
      </c>
    </row>
    <row r="94" spans="1:19" s="409" customFormat="1" ht="12.75">
      <c r="A94" s="453"/>
      <c r="B94" s="454"/>
      <c r="C94" s="454"/>
      <c r="D94" s="454"/>
      <c r="E94" s="454"/>
      <c r="F94" s="454"/>
      <c r="G94" s="454"/>
      <c r="H94" s="29">
        <v>681</v>
      </c>
      <c r="I94" s="12" t="s">
        <v>398</v>
      </c>
      <c r="J94" s="31">
        <v>4212</v>
      </c>
      <c r="K94" s="31">
        <v>0</v>
      </c>
      <c r="L94" s="31">
        <v>0</v>
      </c>
      <c r="M94" s="31">
        <f>M95</f>
        <v>10300</v>
      </c>
      <c r="N94" s="31">
        <f>N95</f>
        <v>-10300</v>
      </c>
      <c r="O94" s="31">
        <f>O95</f>
        <v>0</v>
      </c>
      <c r="P94" s="57">
        <v>0</v>
      </c>
      <c r="Q94" s="58">
        <v>0</v>
      </c>
      <c r="R94" s="58">
        <v>0</v>
      </c>
      <c r="S94" s="576">
        <f t="shared" si="31"/>
        <v>0</v>
      </c>
    </row>
    <row r="95" spans="1:19" s="413" customFormat="1" ht="12.75">
      <c r="A95" s="487"/>
      <c r="B95" s="488"/>
      <c r="C95" s="488"/>
      <c r="D95" s="488"/>
      <c r="E95" s="488"/>
      <c r="F95" s="488"/>
      <c r="G95" s="488"/>
      <c r="H95" s="489">
        <v>6819</v>
      </c>
      <c r="I95" s="490" t="s">
        <v>399</v>
      </c>
      <c r="J95" s="491"/>
      <c r="K95" s="491"/>
      <c r="L95" s="491"/>
      <c r="M95" s="491">
        <v>10300</v>
      </c>
      <c r="N95" s="491">
        <v>-10300</v>
      </c>
      <c r="O95" s="412">
        <f>M95+N95</f>
        <v>0</v>
      </c>
      <c r="P95" s="492"/>
      <c r="Q95" s="493"/>
      <c r="R95" s="493"/>
      <c r="S95" s="576">
        <f t="shared" si="31"/>
        <v>0</v>
      </c>
    </row>
    <row r="96" spans="1:19" s="409" customFormat="1" ht="13.5" thickBot="1">
      <c r="A96" s="478"/>
      <c r="B96" s="479"/>
      <c r="C96" s="479"/>
      <c r="D96" s="479"/>
      <c r="E96" s="479"/>
      <c r="F96" s="479"/>
      <c r="G96" s="479"/>
      <c r="H96" s="76">
        <v>7</v>
      </c>
      <c r="I96" s="77" t="s">
        <v>2</v>
      </c>
      <c r="J96" s="78" t="e">
        <f aca="true" t="shared" si="32" ref="J96:R96">SUM(J97)</f>
        <v>#REF!</v>
      </c>
      <c r="K96" s="78" t="e">
        <f t="shared" si="32"/>
        <v>#REF!</v>
      </c>
      <c r="L96" s="78" t="e">
        <f t="shared" si="32"/>
        <v>#REF!</v>
      </c>
      <c r="M96" s="78">
        <f t="shared" si="32"/>
        <v>300000</v>
      </c>
      <c r="N96" s="78">
        <f t="shared" si="32"/>
        <v>-240000</v>
      </c>
      <c r="O96" s="78">
        <f t="shared" si="32"/>
        <v>60000</v>
      </c>
      <c r="P96" s="78" t="e">
        <f t="shared" si="32"/>
        <v>#REF!</v>
      </c>
      <c r="Q96" s="78" t="e">
        <f t="shared" si="32"/>
        <v>#REF!</v>
      </c>
      <c r="R96" s="78" t="e">
        <f t="shared" si="32"/>
        <v>#REF!</v>
      </c>
      <c r="S96" s="81">
        <f>N96/M96*100</f>
        <v>-80</v>
      </c>
    </row>
    <row r="97" spans="1:19" s="413" customFormat="1" ht="12.75">
      <c r="A97" s="468"/>
      <c r="B97" s="469"/>
      <c r="C97" s="469"/>
      <c r="D97" s="469"/>
      <c r="E97" s="469"/>
      <c r="F97" s="469"/>
      <c r="G97" s="469"/>
      <c r="H97" s="95">
        <v>71</v>
      </c>
      <c r="I97" s="105" t="s">
        <v>40</v>
      </c>
      <c r="J97" s="97" t="e">
        <f>SUM(J98+#REF!)</f>
        <v>#REF!</v>
      </c>
      <c r="K97" s="97" t="e">
        <f>SUM(K98+#REF!)</f>
        <v>#REF!</v>
      </c>
      <c r="L97" s="97" t="e">
        <f>SUM(L98+#REF!)</f>
        <v>#REF!</v>
      </c>
      <c r="M97" s="97">
        <f>M98</f>
        <v>300000</v>
      </c>
      <c r="N97" s="97">
        <f>N98</f>
        <v>-240000</v>
      </c>
      <c r="O97" s="97">
        <f>O98</f>
        <v>60000</v>
      </c>
      <c r="P97" s="98" t="e">
        <f aca="true" t="shared" si="33" ref="P97:R98">K97/J97*100</f>
        <v>#REF!</v>
      </c>
      <c r="Q97" s="99" t="e">
        <f t="shared" si="33"/>
        <v>#REF!</v>
      </c>
      <c r="R97" s="99" t="e">
        <f t="shared" si="33"/>
        <v>#REF!</v>
      </c>
      <c r="S97" s="100">
        <f>N97/M97*100</f>
        <v>-80</v>
      </c>
    </row>
    <row r="98" spans="1:19" s="409" customFormat="1" ht="12.75">
      <c r="A98" s="470"/>
      <c r="B98" s="471"/>
      <c r="C98" s="471" t="s">
        <v>379</v>
      </c>
      <c r="D98" s="471"/>
      <c r="E98" s="471"/>
      <c r="F98" s="471"/>
      <c r="G98" s="471"/>
      <c r="H98" s="403">
        <v>711</v>
      </c>
      <c r="I98" s="404" t="s">
        <v>400</v>
      </c>
      <c r="J98" s="405" t="e">
        <f>SUM(#REF!)</f>
        <v>#REF!</v>
      </c>
      <c r="K98" s="405" t="e">
        <f>SUM(#REF!)</f>
        <v>#REF!</v>
      </c>
      <c r="L98" s="405" t="e">
        <f>SUM(#REF!)</f>
        <v>#REF!</v>
      </c>
      <c r="M98" s="405">
        <f>110000+190000</f>
        <v>300000</v>
      </c>
      <c r="N98" s="405">
        <v>-240000</v>
      </c>
      <c r="O98" s="424">
        <f>M98+N98</f>
        <v>60000</v>
      </c>
      <c r="P98" s="406" t="e">
        <f t="shared" si="33"/>
        <v>#REF!</v>
      </c>
      <c r="Q98" s="407" t="e">
        <f t="shared" si="33"/>
        <v>#REF!</v>
      </c>
      <c r="R98" s="407" t="e">
        <f t="shared" si="33"/>
        <v>#REF!</v>
      </c>
      <c r="S98" s="576">
        <f>AVERAGE(O98/M98*100)</f>
        <v>20</v>
      </c>
    </row>
    <row r="99" spans="1:19" ht="13.5" thickBot="1">
      <c r="A99" s="478"/>
      <c r="B99" s="479"/>
      <c r="C99" s="479"/>
      <c r="D99" s="479"/>
      <c r="E99" s="479"/>
      <c r="F99" s="479"/>
      <c r="G99" s="479"/>
      <c r="H99" s="76">
        <v>3</v>
      </c>
      <c r="I99" s="77" t="s">
        <v>3</v>
      </c>
      <c r="J99" s="78" t="e">
        <f aca="true" t="shared" si="34" ref="J99:R99">SUM(J100+J108+J138+J145+J149+J153+J157)</f>
        <v>#REF!</v>
      </c>
      <c r="K99" s="78" t="e">
        <f t="shared" si="34"/>
        <v>#REF!</v>
      </c>
      <c r="L99" s="78" t="e">
        <f t="shared" si="34"/>
        <v>#REF!</v>
      </c>
      <c r="M99" s="78">
        <f t="shared" si="34"/>
        <v>5600500</v>
      </c>
      <c r="N99" s="78">
        <f t="shared" si="34"/>
        <v>-1233309</v>
      </c>
      <c r="O99" s="78">
        <f t="shared" si="34"/>
        <v>4367191</v>
      </c>
      <c r="P99" s="78" t="e">
        <f t="shared" si="34"/>
        <v>#REF!</v>
      </c>
      <c r="Q99" s="78" t="e">
        <f t="shared" si="34"/>
        <v>#REF!</v>
      </c>
      <c r="R99" s="78" t="e">
        <f t="shared" si="34"/>
        <v>#REF!</v>
      </c>
      <c r="S99" s="81">
        <f>N99/M99*100</f>
        <v>-22.021408802785466</v>
      </c>
    </row>
    <row r="100" spans="1:19" ht="12.75" hidden="1">
      <c r="A100" s="468"/>
      <c r="B100" s="469"/>
      <c r="C100" s="469"/>
      <c r="D100" s="469"/>
      <c r="E100" s="469"/>
      <c r="F100" s="469"/>
      <c r="G100" s="469"/>
      <c r="H100" s="95">
        <v>31</v>
      </c>
      <c r="I100" s="96" t="s">
        <v>42</v>
      </c>
      <c r="J100" s="97">
        <f aca="true" t="shared" si="35" ref="J100:O100">SUM(J101+J103+J105)</f>
        <v>454690</v>
      </c>
      <c r="K100" s="97">
        <f t="shared" si="35"/>
        <v>613000</v>
      </c>
      <c r="L100" s="97">
        <f t="shared" si="35"/>
        <v>498000</v>
      </c>
      <c r="M100" s="97">
        <f t="shared" si="35"/>
        <v>623000</v>
      </c>
      <c r="N100" s="97">
        <f t="shared" si="35"/>
        <v>-1500</v>
      </c>
      <c r="O100" s="97">
        <f t="shared" si="35"/>
        <v>621500</v>
      </c>
      <c r="P100" s="98">
        <f aca="true" t="shared" si="36" ref="P100:P118">K100/J100*100</f>
        <v>134.81712815324727</v>
      </c>
      <c r="Q100" s="99">
        <f aca="true" t="shared" si="37" ref="Q100:Q118">L100/K100*100</f>
        <v>81.23980424143556</v>
      </c>
      <c r="R100" s="99">
        <f aca="true" t="shared" si="38" ref="R100:R118">M100/L100*100</f>
        <v>125.1004016064257</v>
      </c>
      <c r="S100" s="100">
        <f>N100/M100*100</f>
        <v>-0.2407704654895666</v>
      </c>
    </row>
    <row r="101" spans="1:19" s="101" customFormat="1" ht="12.75">
      <c r="A101" s="470" t="s">
        <v>377</v>
      </c>
      <c r="B101" s="471"/>
      <c r="C101" s="471" t="s">
        <v>379</v>
      </c>
      <c r="D101" s="471"/>
      <c r="E101" s="471"/>
      <c r="F101" s="471"/>
      <c r="G101" s="471"/>
      <c r="H101" s="403">
        <v>311</v>
      </c>
      <c r="I101" s="404" t="s">
        <v>43</v>
      </c>
      <c r="J101" s="405">
        <f>SUM(J102)</f>
        <v>382608</v>
      </c>
      <c r="K101" s="405">
        <f>SUM(K102)</f>
        <v>500000</v>
      </c>
      <c r="L101" s="405">
        <f>SUM(L102)</f>
        <v>400000</v>
      </c>
      <c r="M101" s="405">
        <f>M102</f>
        <v>500000</v>
      </c>
      <c r="N101" s="405">
        <f>N102</f>
        <v>500</v>
      </c>
      <c r="O101" s="405">
        <f>O102</f>
        <v>500500</v>
      </c>
      <c r="P101" s="406">
        <f t="shared" si="36"/>
        <v>130.68205578555597</v>
      </c>
      <c r="Q101" s="407">
        <f t="shared" si="37"/>
        <v>80</v>
      </c>
      <c r="R101" s="407">
        <f t="shared" si="38"/>
        <v>125</v>
      </c>
      <c r="S101" s="576">
        <f aca="true" t="shared" si="39" ref="S101:S138">AVERAGE(O101/M101*100)</f>
        <v>100.1</v>
      </c>
    </row>
    <row r="102" spans="1:19" s="409" customFormat="1" ht="12.75">
      <c r="A102" s="470"/>
      <c r="B102" s="471"/>
      <c r="C102" s="471"/>
      <c r="D102" s="471"/>
      <c r="E102" s="471"/>
      <c r="F102" s="471"/>
      <c r="G102" s="471"/>
      <c r="H102" s="410">
        <v>3111</v>
      </c>
      <c r="I102" s="419" t="s">
        <v>134</v>
      </c>
      <c r="J102" s="412">
        <v>382608</v>
      </c>
      <c r="K102" s="412">
        <v>500000</v>
      </c>
      <c r="L102" s="412">
        <v>400000</v>
      </c>
      <c r="M102" s="412">
        <f>Posebni!E15</f>
        <v>500000</v>
      </c>
      <c r="N102" s="412">
        <f>Posebni!F15</f>
        <v>500</v>
      </c>
      <c r="O102" s="412">
        <f>M102+N102</f>
        <v>500500</v>
      </c>
      <c r="P102" s="406">
        <f t="shared" si="36"/>
        <v>130.68205578555597</v>
      </c>
      <c r="Q102" s="407">
        <f t="shared" si="37"/>
        <v>80</v>
      </c>
      <c r="R102" s="407">
        <f t="shared" si="38"/>
        <v>125</v>
      </c>
      <c r="S102" s="576">
        <f t="shared" si="39"/>
        <v>100.1</v>
      </c>
    </row>
    <row r="103" spans="1:19" s="413" customFormat="1" ht="12.75">
      <c r="A103" s="470" t="s">
        <v>377</v>
      </c>
      <c r="B103" s="471"/>
      <c r="C103" s="471"/>
      <c r="D103" s="471"/>
      <c r="E103" s="471"/>
      <c r="F103" s="471"/>
      <c r="G103" s="471"/>
      <c r="H103" s="403">
        <v>312</v>
      </c>
      <c r="I103" s="404" t="s">
        <v>44</v>
      </c>
      <c r="J103" s="405">
        <f aca="true" t="shared" si="40" ref="J103:O103">SUM(J104)</f>
        <v>13926</v>
      </c>
      <c r="K103" s="405">
        <f t="shared" si="40"/>
        <v>25000</v>
      </c>
      <c r="L103" s="405">
        <f t="shared" si="40"/>
        <v>25000</v>
      </c>
      <c r="M103" s="405">
        <f t="shared" si="40"/>
        <v>38000</v>
      </c>
      <c r="N103" s="405">
        <f t="shared" si="40"/>
        <v>0</v>
      </c>
      <c r="O103" s="405">
        <f t="shared" si="40"/>
        <v>38000</v>
      </c>
      <c r="P103" s="406">
        <f t="shared" si="36"/>
        <v>179.5203217004165</v>
      </c>
      <c r="Q103" s="407">
        <f t="shared" si="37"/>
        <v>100</v>
      </c>
      <c r="R103" s="407">
        <f t="shared" si="38"/>
        <v>152</v>
      </c>
      <c r="S103" s="576">
        <f t="shared" si="39"/>
        <v>100</v>
      </c>
    </row>
    <row r="104" spans="1:19" s="413" customFormat="1" ht="12.75">
      <c r="A104" s="470"/>
      <c r="B104" s="471"/>
      <c r="C104" s="471"/>
      <c r="D104" s="471"/>
      <c r="E104" s="471"/>
      <c r="F104" s="471"/>
      <c r="G104" s="471"/>
      <c r="H104" s="410">
        <v>3121</v>
      </c>
      <c r="I104" s="419" t="s">
        <v>44</v>
      </c>
      <c r="J104" s="412">
        <v>13926</v>
      </c>
      <c r="K104" s="412">
        <v>25000</v>
      </c>
      <c r="L104" s="412">
        <v>25000</v>
      </c>
      <c r="M104" s="412">
        <f>Posebni!E17</f>
        <v>38000</v>
      </c>
      <c r="N104" s="412">
        <f>Posebni!F17</f>
        <v>0</v>
      </c>
      <c r="O104" s="412">
        <f>M104+N104</f>
        <v>38000</v>
      </c>
      <c r="P104" s="406">
        <f t="shared" si="36"/>
        <v>179.5203217004165</v>
      </c>
      <c r="Q104" s="407">
        <f t="shared" si="37"/>
        <v>100</v>
      </c>
      <c r="R104" s="407">
        <f t="shared" si="38"/>
        <v>152</v>
      </c>
      <c r="S104" s="576">
        <f t="shared" si="39"/>
        <v>100</v>
      </c>
    </row>
    <row r="105" spans="1:19" s="413" customFormat="1" ht="12.75">
      <c r="A105" s="470" t="s">
        <v>377</v>
      </c>
      <c r="B105" s="471"/>
      <c r="C105" s="471" t="s">
        <v>379</v>
      </c>
      <c r="D105" s="471"/>
      <c r="E105" s="471"/>
      <c r="F105" s="471"/>
      <c r="G105" s="471"/>
      <c r="H105" s="403">
        <v>313</v>
      </c>
      <c r="I105" s="404" t="s">
        <v>45</v>
      </c>
      <c r="J105" s="405">
        <f aca="true" t="shared" si="41" ref="J105:O105">SUM(J106:J107)</f>
        <v>58156</v>
      </c>
      <c r="K105" s="405">
        <f t="shared" si="41"/>
        <v>88000</v>
      </c>
      <c r="L105" s="405">
        <f t="shared" si="41"/>
        <v>73000</v>
      </c>
      <c r="M105" s="405">
        <f t="shared" si="41"/>
        <v>85000</v>
      </c>
      <c r="N105" s="405">
        <f t="shared" si="41"/>
        <v>-2000</v>
      </c>
      <c r="O105" s="405">
        <f t="shared" si="41"/>
        <v>83000</v>
      </c>
      <c r="P105" s="406">
        <f t="shared" si="36"/>
        <v>151.31714698397414</v>
      </c>
      <c r="Q105" s="407">
        <f t="shared" si="37"/>
        <v>82.95454545454545</v>
      </c>
      <c r="R105" s="407">
        <f t="shared" si="38"/>
        <v>116.43835616438356</v>
      </c>
      <c r="S105" s="576">
        <f t="shared" si="39"/>
        <v>97.6470588235294</v>
      </c>
    </row>
    <row r="106" spans="1:19" s="413" customFormat="1" ht="12.75">
      <c r="A106" s="453"/>
      <c r="B106" s="454"/>
      <c r="C106" s="454"/>
      <c r="D106" s="454"/>
      <c r="E106" s="454"/>
      <c r="F106" s="454"/>
      <c r="G106" s="454"/>
      <c r="H106" s="26">
        <v>3132</v>
      </c>
      <c r="I106" s="16" t="s">
        <v>46</v>
      </c>
      <c r="J106" s="17">
        <v>51652</v>
      </c>
      <c r="K106" s="17">
        <v>75000</v>
      </c>
      <c r="L106" s="17">
        <v>60000</v>
      </c>
      <c r="M106" s="17">
        <f>Posebni!E19</f>
        <v>85000</v>
      </c>
      <c r="N106" s="17">
        <f>Posebni!F19</f>
        <v>-2000</v>
      </c>
      <c r="O106" s="412">
        <f>M106+N106</f>
        <v>83000</v>
      </c>
      <c r="P106" s="57">
        <f t="shared" si="36"/>
        <v>145.20250909935723</v>
      </c>
      <c r="Q106" s="58">
        <f t="shared" si="37"/>
        <v>80</v>
      </c>
      <c r="R106" s="58">
        <f t="shared" si="38"/>
        <v>141.66666666666669</v>
      </c>
      <c r="S106" s="576">
        <f t="shared" si="39"/>
        <v>97.6470588235294</v>
      </c>
    </row>
    <row r="107" spans="1:19" s="409" customFormat="1" ht="12.75">
      <c r="A107" s="453"/>
      <c r="B107" s="454"/>
      <c r="C107" s="454"/>
      <c r="D107" s="454"/>
      <c r="E107" s="454"/>
      <c r="F107" s="454"/>
      <c r="G107" s="454"/>
      <c r="H107" s="26">
        <v>3133</v>
      </c>
      <c r="I107" s="16" t="s">
        <v>47</v>
      </c>
      <c r="J107" s="17">
        <v>6504</v>
      </c>
      <c r="K107" s="17">
        <v>13000</v>
      </c>
      <c r="L107" s="17">
        <v>13000</v>
      </c>
      <c r="M107" s="17"/>
      <c r="N107" s="17"/>
      <c r="O107" s="17"/>
      <c r="P107" s="57">
        <f t="shared" si="36"/>
        <v>199.8769987699877</v>
      </c>
      <c r="Q107" s="58">
        <f t="shared" si="37"/>
        <v>100</v>
      </c>
      <c r="R107" s="58">
        <f t="shared" si="38"/>
        <v>0</v>
      </c>
      <c r="S107" s="576" t="e">
        <f t="shared" si="39"/>
        <v>#DIV/0!</v>
      </c>
    </row>
    <row r="108" spans="1:19" s="413" customFormat="1" ht="12.75">
      <c r="A108" s="476"/>
      <c r="B108" s="477"/>
      <c r="C108" s="477"/>
      <c r="D108" s="477"/>
      <c r="E108" s="477"/>
      <c r="F108" s="477"/>
      <c r="G108" s="477"/>
      <c r="H108" s="102">
        <v>32</v>
      </c>
      <c r="I108" s="103" t="s">
        <v>48</v>
      </c>
      <c r="J108" s="104">
        <f aca="true" t="shared" si="42" ref="J108:O108">SUM(J109+J114+J120+J129+J131)</f>
        <v>1518759</v>
      </c>
      <c r="K108" s="104">
        <f t="shared" si="42"/>
        <v>1445000</v>
      </c>
      <c r="L108" s="104">
        <f t="shared" si="42"/>
        <v>1675000</v>
      </c>
      <c r="M108" s="104">
        <f t="shared" si="42"/>
        <v>3223500</v>
      </c>
      <c r="N108" s="104">
        <f t="shared" si="42"/>
        <v>-760809</v>
      </c>
      <c r="O108" s="104">
        <f t="shared" si="42"/>
        <v>2462691</v>
      </c>
      <c r="P108" s="98">
        <f t="shared" si="36"/>
        <v>95.14346910866043</v>
      </c>
      <c r="Q108" s="99">
        <f t="shared" si="37"/>
        <v>115.91695501730104</v>
      </c>
      <c r="R108" s="99">
        <f t="shared" si="38"/>
        <v>192.44776119402985</v>
      </c>
      <c r="S108" s="578">
        <f t="shared" si="39"/>
        <v>76.39804560260586</v>
      </c>
    </row>
    <row r="109" spans="1:19" s="413" customFormat="1" ht="12.75">
      <c r="A109" s="470" t="s">
        <v>377</v>
      </c>
      <c r="B109" s="471"/>
      <c r="C109" s="471"/>
      <c r="D109" s="471"/>
      <c r="E109" s="471"/>
      <c r="F109" s="471"/>
      <c r="G109" s="471"/>
      <c r="H109" s="403">
        <v>321</v>
      </c>
      <c r="I109" s="404" t="s">
        <v>49</v>
      </c>
      <c r="J109" s="405">
        <f>SUM(J110:J113)</f>
        <v>59873</v>
      </c>
      <c r="K109" s="405">
        <f>SUM(K110:K113)</f>
        <v>81000</v>
      </c>
      <c r="L109" s="405">
        <f>SUM(L110:L113)</f>
        <v>81000</v>
      </c>
      <c r="M109" s="405">
        <f>M110+M111+M112+M113</f>
        <v>56000</v>
      </c>
      <c r="N109" s="405">
        <f>N110+N111+N112+N113</f>
        <v>-26000</v>
      </c>
      <c r="O109" s="405">
        <f>O110+O111+O112+O113</f>
        <v>30000</v>
      </c>
      <c r="P109" s="406">
        <f t="shared" si="36"/>
        <v>135.28635612045497</v>
      </c>
      <c r="Q109" s="407">
        <f t="shared" si="37"/>
        <v>100</v>
      </c>
      <c r="R109" s="407">
        <f t="shared" si="38"/>
        <v>69.1358024691358</v>
      </c>
      <c r="S109" s="576">
        <f t="shared" si="39"/>
        <v>53.57142857142857</v>
      </c>
    </row>
    <row r="110" spans="1:19" s="413" customFormat="1" ht="12.75">
      <c r="A110" s="470"/>
      <c r="B110" s="471"/>
      <c r="C110" s="471"/>
      <c r="D110" s="471"/>
      <c r="E110" s="471"/>
      <c r="F110" s="471"/>
      <c r="G110" s="471"/>
      <c r="H110" s="410">
        <v>3211</v>
      </c>
      <c r="I110" s="419" t="s">
        <v>50</v>
      </c>
      <c r="J110" s="412">
        <v>23045</v>
      </c>
      <c r="K110" s="412">
        <v>30000</v>
      </c>
      <c r="L110" s="412">
        <v>30000</v>
      </c>
      <c r="M110" s="412">
        <f>Posebni!E22</f>
        <v>10000</v>
      </c>
      <c r="N110" s="412">
        <f>Posebni!F22</f>
        <v>-9000</v>
      </c>
      <c r="O110" s="412">
        <f>M110+N110</f>
        <v>1000</v>
      </c>
      <c r="P110" s="406">
        <f t="shared" si="36"/>
        <v>130.18008244738556</v>
      </c>
      <c r="Q110" s="407">
        <f t="shared" si="37"/>
        <v>100</v>
      </c>
      <c r="R110" s="407">
        <f t="shared" si="38"/>
        <v>33.33333333333333</v>
      </c>
      <c r="S110" s="576">
        <f t="shared" si="39"/>
        <v>10</v>
      </c>
    </row>
    <row r="111" spans="1:19" s="413" customFormat="1" ht="12.75">
      <c r="A111" s="470"/>
      <c r="B111" s="471"/>
      <c r="C111" s="471"/>
      <c r="D111" s="471"/>
      <c r="E111" s="471"/>
      <c r="F111" s="471"/>
      <c r="G111" s="471"/>
      <c r="H111" s="410">
        <v>3212</v>
      </c>
      <c r="I111" s="411" t="s">
        <v>156</v>
      </c>
      <c r="J111" s="412">
        <v>22400</v>
      </c>
      <c r="K111" s="412">
        <v>26000</v>
      </c>
      <c r="L111" s="412">
        <v>26000</v>
      </c>
      <c r="M111" s="412">
        <f>Posebni!E23</f>
        <v>30000</v>
      </c>
      <c r="N111" s="412">
        <f>Posebni!F23</f>
        <v>-6000</v>
      </c>
      <c r="O111" s="412">
        <f>M111+N111</f>
        <v>24000</v>
      </c>
      <c r="P111" s="406">
        <f t="shared" si="36"/>
        <v>116.07142857142858</v>
      </c>
      <c r="Q111" s="407">
        <f t="shared" si="37"/>
        <v>100</v>
      </c>
      <c r="R111" s="407">
        <f t="shared" si="38"/>
        <v>115.38461538461537</v>
      </c>
      <c r="S111" s="576">
        <f t="shared" si="39"/>
        <v>80</v>
      </c>
    </row>
    <row r="112" spans="1:19" s="413" customFormat="1" ht="12.75">
      <c r="A112" s="470"/>
      <c r="B112" s="471"/>
      <c r="C112" s="471"/>
      <c r="D112" s="471"/>
      <c r="E112" s="471"/>
      <c r="F112" s="471"/>
      <c r="G112" s="471"/>
      <c r="H112" s="410">
        <v>3213</v>
      </c>
      <c r="I112" s="419" t="s">
        <v>52</v>
      </c>
      <c r="J112" s="412">
        <v>3500</v>
      </c>
      <c r="K112" s="412">
        <v>10000</v>
      </c>
      <c r="L112" s="412">
        <v>10000</v>
      </c>
      <c r="M112" s="412">
        <f>Posebni!E24</f>
        <v>10000</v>
      </c>
      <c r="N112" s="412">
        <f>Posebni!F24</f>
        <v>-8000</v>
      </c>
      <c r="O112" s="412">
        <f>M112+N112</f>
        <v>2000</v>
      </c>
      <c r="P112" s="406">
        <f t="shared" si="36"/>
        <v>285.7142857142857</v>
      </c>
      <c r="Q112" s="407">
        <f t="shared" si="37"/>
        <v>100</v>
      </c>
      <c r="R112" s="407">
        <f t="shared" si="38"/>
        <v>100</v>
      </c>
      <c r="S112" s="576">
        <f t="shared" si="39"/>
        <v>20</v>
      </c>
    </row>
    <row r="113" spans="1:19" s="409" customFormat="1" ht="12.75">
      <c r="A113" s="470"/>
      <c r="B113" s="471"/>
      <c r="C113" s="471"/>
      <c r="D113" s="471"/>
      <c r="E113" s="471"/>
      <c r="F113" s="471"/>
      <c r="G113" s="471"/>
      <c r="H113" s="410">
        <v>3214</v>
      </c>
      <c r="I113" s="419" t="s">
        <v>144</v>
      </c>
      <c r="J113" s="412">
        <v>10928</v>
      </c>
      <c r="K113" s="412">
        <v>15000</v>
      </c>
      <c r="L113" s="412">
        <v>15000</v>
      </c>
      <c r="M113" s="412">
        <f>Posebni!E25</f>
        <v>6000</v>
      </c>
      <c r="N113" s="412">
        <f>Posebni!F25</f>
        <v>-3000</v>
      </c>
      <c r="O113" s="412">
        <f>M113+N113</f>
        <v>3000</v>
      </c>
      <c r="P113" s="406">
        <f t="shared" si="36"/>
        <v>137.26207906295753</v>
      </c>
      <c r="Q113" s="407">
        <f t="shared" si="37"/>
        <v>100</v>
      </c>
      <c r="R113" s="407">
        <f t="shared" si="38"/>
        <v>40</v>
      </c>
      <c r="S113" s="576">
        <f t="shared" si="39"/>
        <v>50</v>
      </c>
    </row>
    <row r="114" spans="1:19" s="413" customFormat="1" ht="12.75">
      <c r="A114" s="470" t="s">
        <v>377</v>
      </c>
      <c r="B114" s="471"/>
      <c r="C114" s="471"/>
      <c r="D114" s="471"/>
      <c r="E114" s="471"/>
      <c r="F114" s="471"/>
      <c r="G114" s="471"/>
      <c r="H114" s="403">
        <v>322</v>
      </c>
      <c r="I114" s="404" t="s">
        <v>53</v>
      </c>
      <c r="J114" s="405">
        <f aca="true" t="shared" si="43" ref="J114:O114">SUM(J115:J119)</f>
        <v>281981</v>
      </c>
      <c r="K114" s="405">
        <f t="shared" si="43"/>
        <v>293000</v>
      </c>
      <c r="L114" s="405">
        <f t="shared" si="43"/>
        <v>310000</v>
      </c>
      <c r="M114" s="405">
        <f t="shared" si="43"/>
        <v>479000</v>
      </c>
      <c r="N114" s="405">
        <f t="shared" si="43"/>
        <v>-152000</v>
      </c>
      <c r="O114" s="405">
        <f t="shared" si="43"/>
        <v>327000</v>
      </c>
      <c r="P114" s="406">
        <f t="shared" si="36"/>
        <v>103.90771009394251</v>
      </c>
      <c r="Q114" s="407">
        <f t="shared" si="37"/>
        <v>105.80204778156997</v>
      </c>
      <c r="R114" s="407">
        <f t="shared" si="38"/>
        <v>154.51612903225808</v>
      </c>
      <c r="S114" s="576">
        <f t="shared" si="39"/>
        <v>68.26722338204593</v>
      </c>
    </row>
    <row r="115" spans="1:19" s="413" customFormat="1" ht="12.75">
      <c r="A115" s="470"/>
      <c r="B115" s="471"/>
      <c r="C115" s="471"/>
      <c r="D115" s="471"/>
      <c r="E115" s="471"/>
      <c r="F115" s="471"/>
      <c r="G115" s="471"/>
      <c r="H115" s="410">
        <v>3221</v>
      </c>
      <c r="I115" s="419" t="s">
        <v>54</v>
      </c>
      <c r="J115" s="412">
        <v>5612</v>
      </c>
      <c r="K115" s="412">
        <v>15000</v>
      </c>
      <c r="L115" s="412">
        <v>15000</v>
      </c>
      <c r="M115" s="412">
        <f>Posebni!E31</f>
        <v>25000</v>
      </c>
      <c r="N115" s="412">
        <f>Posebni!F31</f>
        <v>-5000</v>
      </c>
      <c r="O115" s="412">
        <f>M115+N115</f>
        <v>20000</v>
      </c>
      <c r="P115" s="406">
        <f t="shared" si="36"/>
        <v>267.28439059158944</v>
      </c>
      <c r="Q115" s="407">
        <f t="shared" si="37"/>
        <v>100</v>
      </c>
      <c r="R115" s="407">
        <f t="shared" si="38"/>
        <v>166.66666666666669</v>
      </c>
      <c r="S115" s="576">
        <f t="shared" si="39"/>
        <v>80</v>
      </c>
    </row>
    <row r="116" spans="1:19" s="413" customFormat="1" ht="12.75">
      <c r="A116" s="470"/>
      <c r="B116" s="471"/>
      <c r="C116" s="471"/>
      <c r="D116" s="471"/>
      <c r="E116" s="471"/>
      <c r="F116" s="471"/>
      <c r="G116" s="471"/>
      <c r="H116" s="410">
        <v>3223</v>
      </c>
      <c r="I116" s="419" t="s">
        <v>55</v>
      </c>
      <c r="J116" s="412">
        <v>251496</v>
      </c>
      <c r="K116" s="412">
        <v>250000</v>
      </c>
      <c r="L116" s="412">
        <v>250000</v>
      </c>
      <c r="M116" s="412">
        <f>Posebni!E301+Posebni!E32</f>
        <v>255000</v>
      </c>
      <c r="N116" s="412">
        <f>Posebni!F301+Posebni!F32</f>
        <v>0</v>
      </c>
      <c r="O116" s="412">
        <f>M116+N116</f>
        <v>255000</v>
      </c>
      <c r="P116" s="406">
        <f t="shared" si="36"/>
        <v>99.40515952540001</v>
      </c>
      <c r="Q116" s="407">
        <f t="shared" si="37"/>
        <v>100</v>
      </c>
      <c r="R116" s="407">
        <f t="shared" si="38"/>
        <v>102</v>
      </c>
      <c r="S116" s="576">
        <f t="shared" si="39"/>
        <v>100</v>
      </c>
    </row>
    <row r="117" spans="1:19" s="413" customFormat="1" ht="12.75">
      <c r="A117" s="470"/>
      <c r="B117" s="471"/>
      <c r="C117" s="471"/>
      <c r="D117" s="471"/>
      <c r="E117" s="471"/>
      <c r="F117" s="471"/>
      <c r="G117" s="471"/>
      <c r="H117" s="410">
        <v>3224</v>
      </c>
      <c r="I117" s="419" t="s">
        <v>157</v>
      </c>
      <c r="J117" s="412">
        <v>21072</v>
      </c>
      <c r="K117" s="412">
        <v>20000</v>
      </c>
      <c r="L117" s="412">
        <v>30000</v>
      </c>
      <c r="M117" s="412">
        <f>Posebni!E33+Posebni!E405</f>
        <v>32000</v>
      </c>
      <c r="N117" s="412">
        <f>Posebni!F33+Posebni!F405</f>
        <v>-20000</v>
      </c>
      <c r="O117" s="412">
        <f>M117+N117</f>
        <v>12000</v>
      </c>
      <c r="P117" s="406">
        <f t="shared" si="36"/>
        <v>94.91268033409264</v>
      </c>
      <c r="Q117" s="407">
        <f t="shared" si="37"/>
        <v>150</v>
      </c>
      <c r="R117" s="407">
        <f t="shared" si="38"/>
        <v>106.66666666666667</v>
      </c>
      <c r="S117" s="576">
        <f t="shared" si="39"/>
        <v>37.5</v>
      </c>
    </row>
    <row r="118" spans="1:19" s="413" customFormat="1" ht="12.75">
      <c r="A118" s="470"/>
      <c r="B118" s="471"/>
      <c r="C118" s="471"/>
      <c r="D118" s="471"/>
      <c r="E118" s="471"/>
      <c r="F118" s="471"/>
      <c r="G118" s="471"/>
      <c r="H118" s="410">
        <v>3225</v>
      </c>
      <c r="I118" s="419" t="s">
        <v>56</v>
      </c>
      <c r="J118" s="412">
        <v>3801</v>
      </c>
      <c r="K118" s="412">
        <v>8000</v>
      </c>
      <c r="L118" s="412">
        <v>15000</v>
      </c>
      <c r="M118" s="412">
        <f>Posebni!E34+Posebni!E291+Posebni!E362</f>
        <v>145000</v>
      </c>
      <c r="N118" s="412">
        <f>Posebni!F34+Posebni!F291+Posebni!F362</f>
        <v>-109000</v>
      </c>
      <c r="O118" s="412">
        <f>M118+N118</f>
        <v>36000</v>
      </c>
      <c r="P118" s="406">
        <f t="shared" si="36"/>
        <v>210.4709287029729</v>
      </c>
      <c r="Q118" s="407">
        <f t="shared" si="37"/>
        <v>187.5</v>
      </c>
      <c r="R118" s="407">
        <f t="shared" si="38"/>
        <v>966.6666666666666</v>
      </c>
      <c r="S118" s="576">
        <f t="shared" si="39"/>
        <v>24.82758620689655</v>
      </c>
    </row>
    <row r="119" spans="1:19" s="413" customFormat="1" ht="12.75">
      <c r="A119" s="470"/>
      <c r="B119" s="471"/>
      <c r="C119" s="471"/>
      <c r="D119" s="471"/>
      <c r="E119" s="471"/>
      <c r="F119" s="471"/>
      <c r="G119" s="471"/>
      <c r="H119" s="410">
        <v>3227</v>
      </c>
      <c r="I119" s="419" t="s">
        <v>135</v>
      </c>
      <c r="J119" s="412">
        <v>0</v>
      </c>
      <c r="K119" s="412">
        <v>0</v>
      </c>
      <c r="L119" s="412">
        <v>0</v>
      </c>
      <c r="M119" s="412">
        <f>Posebni!E35+Posebni!E217</f>
        <v>22000</v>
      </c>
      <c r="N119" s="412">
        <f>Posebni!F35+Posebni!F217</f>
        <v>-18000</v>
      </c>
      <c r="O119" s="412">
        <f>M119+N119</f>
        <v>4000</v>
      </c>
      <c r="P119" s="406">
        <v>0</v>
      </c>
      <c r="Q119" s="407">
        <v>0</v>
      </c>
      <c r="R119" s="407">
        <v>0</v>
      </c>
      <c r="S119" s="576">
        <f t="shared" si="39"/>
        <v>18.181818181818183</v>
      </c>
    </row>
    <row r="120" spans="1:19" s="413" customFormat="1" ht="12.75">
      <c r="A120" s="470" t="s">
        <v>377</v>
      </c>
      <c r="B120" s="471"/>
      <c r="C120" s="471" t="s">
        <v>379</v>
      </c>
      <c r="D120" s="471" t="s">
        <v>380</v>
      </c>
      <c r="E120" s="471"/>
      <c r="F120" s="471" t="s">
        <v>382</v>
      </c>
      <c r="G120" s="471"/>
      <c r="H120" s="403">
        <v>323</v>
      </c>
      <c r="I120" s="404" t="s">
        <v>57</v>
      </c>
      <c r="J120" s="405">
        <f aca="true" t="shared" si="44" ref="J120:O120">SUM(J121:J128)</f>
        <v>913407</v>
      </c>
      <c r="K120" s="405">
        <f t="shared" si="44"/>
        <v>896000</v>
      </c>
      <c r="L120" s="405">
        <f t="shared" si="44"/>
        <v>1059000</v>
      </c>
      <c r="M120" s="405">
        <f t="shared" si="44"/>
        <v>2410500</v>
      </c>
      <c r="N120" s="405">
        <f t="shared" si="44"/>
        <v>-537309</v>
      </c>
      <c r="O120" s="405">
        <f t="shared" si="44"/>
        <v>1873191</v>
      </c>
      <c r="P120" s="406">
        <f aca="true" t="shared" si="45" ref="P120:R124">K120/J120*100</f>
        <v>98.09427779730176</v>
      </c>
      <c r="Q120" s="407">
        <f t="shared" si="45"/>
        <v>118.19196428571428</v>
      </c>
      <c r="R120" s="407">
        <f t="shared" si="45"/>
        <v>227.62039660056658</v>
      </c>
      <c r="S120" s="576">
        <f t="shared" si="39"/>
        <v>77.70964530180461</v>
      </c>
    </row>
    <row r="121" spans="1:19" s="413" customFormat="1" ht="12.75">
      <c r="A121" s="470"/>
      <c r="B121" s="471"/>
      <c r="C121" s="471"/>
      <c r="D121" s="471"/>
      <c r="E121" s="471"/>
      <c r="F121" s="471"/>
      <c r="G121" s="471"/>
      <c r="H121" s="410">
        <v>3231</v>
      </c>
      <c r="I121" s="419" t="s">
        <v>58</v>
      </c>
      <c r="J121" s="412">
        <v>32822</v>
      </c>
      <c r="K121" s="412">
        <v>35000</v>
      </c>
      <c r="L121" s="412">
        <v>35000</v>
      </c>
      <c r="M121" s="412">
        <f>Posebni!E37</f>
        <v>35000</v>
      </c>
      <c r="N121" s="412">
        <f>Posebni!F37</f>
        <v>-6000</v>
      </c>
      <c r="O121" s="412">
        <f aca="true" t="shared" si="46" ref="O121:O128">M121+N121</f>
        <v>29000</v>
      </c>
      <c r="P121" s="406">
        <f t="shared" si="45"/>
        <v>106.63579306562671</v>
      </c>
      <c r="Q121" s="407">
        <f t="shared" si="45"/>
        <v>100</v>
      </c>
      <c r="R121" s="407">
        <f t="shared" si="45"/>
        <v>100</v>
      </c>
      <c r="S121" s="576">
        <f t="shared" si="39"/>
        <v>82.85714285714286</v>
      </c>
    </row>
    <row r="122" spans="1:19" s="425" customFormat="1" ht="12.75">
      <c r="A122" s="470"/>
      <c r="B122" s="471"/>
      <c r="C122" s="471"/>
      <c r="D122" s="471"/>
      <c r="E122" s="471"/>
      <c r="F122" s="471"/>
      <c r="G122" s="471"/>
      <c r="H122" s="410">
        <v>3232</v>
      </c>
      <c r="I122" s="419" t="s">
        <v>59</v>
      </c>
      <c r="J122" s="412">
        <v>498251</v>
      </c>
      <c r="K122" s="412">
        <v>500000</v>
      </c>
      <c r="L122" s="412">
        <v>600000</v>
      </c>
      <c r="M122" s="412">
        <f>Posebni!E38+Posebni!E303+Posebni!E310+Posebni!E311+Posebni!E320+Posebni!E326+Posebni!E332+Posebni!E338+Posebni!E344+Posebni!E350+Posebni!E356+Posebni!E407+Posebni!E433+Posebni!E442+Posebni!E490</f>
        <v>1722000</v>
      </c>
      <c r="N122" s="412">
        <f>Posebni!F38+Posebni!F303+Posebni!F310+Posebni!F311+Posebni!F320+Posebni!F326+Posebni!F332+Posebni!F338+Posebni!F344+Posebni!F350+Posebni!F356+Posebni!F407+Posebni!F433+Posebni!F442+Posebni!F490</f>
        <v>-302309</v>
      </c>
      <c r="O122" s="412">
        <f t="shared" si="46"/>
        <v>1419691</v>
      </c>
      <c r="P122" s="406">
        <f t="shared" si="45"/>
        <v>100.35102789557872</v>
      </c>
      <c r="Q122" s="407">
        <f t="shared" si="45"/>
        <v>120</v>
      </c>
      <c r="R122" s="407">
        <f t="shared" si="45"/>
        <v>287</v>
      </c>
      <c r="S122" s="576">
        <f t="shared" si="39"/>
        <v>82.44430894308942</v>
      </c>
    </row>
    <row r="123" spans="1:19" s="413" customFormat="1" ht="12.75">
      <c r="A123" s="470"/>
      <c r="B123" s="471"/>
      <c r="C123" s="471"/>
      <c r="D123" s="471"/>
      <c r="E123" s="471"/>
      <c r="F123" s="471"/>
      <c r="G123" s="471"/>
      <c r="H123" s="410">
        <v>3233</v>
      </c>
      <c r="I123" s="419" t="s">
        <v>60</v>
      </c>
      <c r="J123" s="412">
        <v>76081</v>
      </c>
      <c r="K123" s="412">
        <v>30000</v>
      </c>
      <c r="L123" s="412">
        <v>30000</v>
      </c>
      <c r="M123" s="412">
        <f>Posebni!E39+Posebni!E252</f>
        <v>25000</v>
      </c>
      <c r="N123" s="412">
        <f>Posebni!F39+Posebni!F252</f>
        <v>-15000</v>
      </c>
      <c r="O123" s="412">
        <f t="shared" si="46"/>
        <v>10000</v>
      </c>
      <c r="P123" s="406">
        <f t="shared" si="45"/>
        <v>39.43165836411193</v>
      </c>
      <c r="Q123" s="407">
        <f t="shared" si="45"/>
        <v>100</v>
      </c>
      <c r="R123" s="407">
        <f t="shared" si="45"/>
        <v>83.33333333333334</v>
      </c>
      <c r="S123" s="576">
        <f t="shared" si="39"/>
        <v>40</v>
      </c>
    </row>
    <row r="124" spans="1:19" s="409" customFormat="1" ht="12.75">
      <c r="A124" s="470"/>
      <c r="B124" s="471"/>
      <c r="C124" s="471"/>
      <c r="D124" s="471"/>
      <c r="E124" s="471"/>
      <c r="F124" s="471"/>
      <c r="G124" s="471"/>
      <c r="H124" s="410">
        <v>3234</v>
      </c>
      <c r="I124" s="419" t="s">
        <v>61</v>
      </c>
      <c r="J124" s="412">
        <v>148075</v>
      </c>
      <c r="K124" s="412">
        <v>120000</v>
      </c>
      <c r="L124" s="412">
        <v>150000</v>
      </c>
      <c r="M124" s="412">
        <f>Posebni!E40+Posebni!E175+Posebni!E285+Posebni!E309</f>
        <v>245000</v>
      </c>
      <c r="N124" s="412">
        <f>Posebni!F40+Posebni!F175+Posebni!F285+Posebni!F309</f>
        <v>-75000</v>
      </c>
      <c r="O124" s="412">
        <f t="shared" si="46"/>
        <v>170000</v>
      </c>
      <c r="P124" s="406">
        <f t="shared" si="45"/>
        <v>81.04001350666891</v>
      </c>
      <c r="Q124" s="407">
        <f t="shared" si="45"/>
        <v>125</v>
      </c>
      <c r="R124" s="407">
        <f t="shared" si="45"/>
        <v>163.33333333333334</v>
      </c>
      <c r="S124" s="576">
        <f t="shared" si="39"/>
        <v>69.38775510204081</v>
      </c>
    </row>
    <row r="125" spans="1:19" ht="12.75">
      <c r="A125" s="470"/>
      <c r="B125" s="471"/>
      <c r="C125" s="471"/>
      <c r="D125" s="471"/>
      <c r="E125" s="471"/>
      <c r="F125" s="471"/>
      <c r="G125" s="471"/>
      <c r="H125" s="410">
        <v>3236</v>
      </c>
      <c r="I125" s="419" t="s">
        <v>62</v>
      </c>
      <c r="J125" s="412">
        <v>0</v>
      </c>
      <c r="K125" s="412">
        <v>1000</v>
      </c>
      <c r="L125" s="412">
        <v>1000</v>
      </c>
      <c r="M125" s="412">
        <f>Posebni!E41+Posebni!E188+Posebni!E189</f>
        <v>22000</v>
      </c>
      <c r="N125" s="412">
        <f>Posebni!F41+Posebni!F188+Posebni!F189</f>
        <v>-13500</v>
      </c>
      <c r="O125" s="412">
        <f t="shared" si="46"/>
        <v>8500</v>
      </c>
      <c r="P125" s="406">
        <v>0</v>
      </c>
      <c r="Q125" s="407">
        <f aca="true" t="shared" si="47" ref="Q125:Q137">L125/K125*100</f>
        <v>100</v>
      </c>
      <c r="R125" s="407">
        <f aca="true" t="shared" si="48" ref="R125:R137">M125/L125*100</f>
        <v>2200</v>
      </c>
      <c r="S125" s="576">
        <f t="shared" si="39"/>
        <v>38.63636363636363</v>
      </c>
    </row>
    <row r="126" spans="1:19" ht="12.75">
      <c r="A126" s="470"/>
      <c r="B126" s="471"/>
      <c r="C126" s="471"/>
      <c r="D126" s="471"/>
      <c r="E126" s="471"/>
      <c r="F126" s="471"/>
      <c r="G126" s="471"/>
      <c r="H126" s="410">
        <v>3237</v>
      </c>
      <c r="I126" s="419" t="s">
        <v>63</v>
      </c>
      <c r="J126" s="412">
        <v>134917</v>
      </c>
      <c r="K126" s="412">
        <v>180000</v>
      </c>
      <c r="L126" s="412">
        <v>200000</v>
      </c>
      <c r="M126" s="412">
        <f>Posebni!E42+Posebni!E78+Posebni!E125+Posebni!E224+Posebni!E225</f>
        <v>271000</v>
      </c>
      <c r="N126" s="412">
        <f>Posebni!F42+Posebni!F78+Posebni!F125+Posebni!F224+Posebni!F225</f>
        <v>-135500</v>
      </c>
      <c r="O126" s="412">
        <f t="shared" si="46"/>
        <v>135500</v>
      </c>
      <c r="P126" s="406">
        <f>K126/J126*100</f>
        <v>133.41535907261502</v>
      </c>
      <c r="Q126" s="407">
        <f t="shared" si="47"/>
        <v>111.11111111111111</v>
      </c>
      <c r="R126" s="407">
        <f t="shared" si="48"/>
        <v>135.5</v>
      </c>
      <c r="S126" s="576">
        <f t="shared" si="39"/>
        <v>50</v>
      </c>
    </row>
    <row r="127" spans="1:19" ht="12.75">
      <c r="A127" s="470"/>
      <c r="B127" s="471"/>
      <c r="C127" s="471"/>
      <c r="D127" s="471"/>
      <c r="E127" s="471"/>
      <c r="F127" s="471"/>
      <c r="G127" s="471"/>
      <c r="H127" s="410">
        <v>3238</v>
      </c>
      <c r="I127" s="419" t="s">
        <v>64</v>
      </c>
      <c r="J127" s="412">
        <v>3376</v>
      </c>
      <c r="K127" s="412">
        <v>5000</v>
      </c>
      <c r="L127" s="412">
        <v>13000</v>
      </c>
      <c r="M127" s="412">
        <f>Posebni!E43</f>
        <v>13500</v>
      </c>
      <c r="N127" s="412">
        <f>Posebni!F43</f>
        <v>2000</v>
      </c>
      <c r="O127" s="412">
        <f t="shared" si="46"/>
        <v>15500</v>
      </c>
      <c r="P127" s="406">
        <f>K127/J127*100</f>
        <v>148.1042654028436</v>
      </c>
      <c r="Q127" s="407">
        <f t="shared" si="47"/>
        <v>260</v>
      </c>
      <c r="R127" s="407">
        <f t="shared" si="48"/>
        <v>103.84615384615385</v>
      </c>
      <c r="S127" s="576">
        <f t="shared" si="39"/>
        <v>114.81481481481481</v>
      </c>
    </row>
    <row r="128" spans="1:19" ht="12.75">
      <c r="A128" s="470"/>
      <c r="B128" s="471"/>
      <c r="C128" s="471"/>
      <c r="D128" s="471"/>
      <c r="E128" s="471"/>
      <c r="F128" s="471"/>
      <c r="G128" s="471"/>
      <c r="H128" s="410">
        <v>3239</v>
      </c>
      <c r="I128" s="419" t="s">
        <v>65</v>
      </c>
      <c r="J128" s="412">
        <v>19885</v>
      </c>
      <c r="K128" s="412">
        <v>25000</v>
      </c>
      <c r="L128" s="412">
        <v>30000</v>
      </c>
      <c r="M128" s="412">
        <f>Posebni!E44+Posebni!E100+Posebni!E196+Posebni!E253+Posebni!E364</f>
        <v>77000</v>
      </c>
      <c r="N128" s="412">
        <f>Posebni!F44+Posebni!F100+Posebni!F196+Posebni!F253+Posebni!F364</f>
        <v>8000</v>
      </c>
      <c r="O128" s="412">
        <f t="shared" si="46"/>
        <v>85000</v>
      </c>
      <c r="P128" s="406">
        <f>K128/J128*100</f>
        <v>125.72290671360322</v>
      </c>
      <c r="Q128" s="407">
        <f t="shared" si="47"/>
        <v>120</v>
      </c>
      <c r="R128" s="407">
        <f t="shared" si="48"/>
        <v>256.6666666666667</v>
      </c>
      <c r="S128" s="576">
        <f t="shared" si="39"/>
        <v>110.3896103896104</v>
      </c>
    </row>
    <row r="129" spans="1:19" ht="12.75">
      <c r="A129" s="470" t="s">
        <v>377</v>
      </c>
      <c r="B129" s="471"/>
      <c r="C129" s="471"/>
      <c r="D129" s="471"/>
      <c r="E129" s="471"/>
      <c r="F129" s="471"/>
      <c r="G129" s="471"/>
      <c r="H129" s="423">
        <v>324</v>
      </c>
      <c r="I129" s="429" t="s">
        <v>368</v>
      </c>
      <c r="J129" s="424">
        <f aca="true" t="shared" si="49" ref="J129:O129">SUM(J130)</f>
        <v>0</v>
      </c>
      <c r="K129" s="424">
        <f t="shared" si="49"/>
        <v>1000</v>
      </c>
      <c r="L129" s="424">
        <f t="shared" si="49"/>
        <v>1000</v>
      </c>
      <c r="M129" s="424">
        <f t="shared" si="49"/>
        <v>25000</v>
      </c>
      <c r="N129" s="424">
        <f t="shared" si="49"/>
        <v>-3000</v>
      </c>
      <c r="O129" s="424">
        <f t="shared" si="49"/>
        <v>22000</v>
      </c>
      <c r="P129" s="406">
        <v>0</v>
      </c>
      <c r="Q129" s="407">
        <f t="shared" si="47"/>
        <v>100</v>
      </c>
      <c r="R129" s="407">
        <f t="shared" si="48"/>
        <v>2500</v>
      </c>
      <c r="S129" s="576">
        <f t="shared" si="39"/>
        <v>88</v>
      </c>
    </row>
    <row r="130" spans="1:19" ht="12.75">
      <c r="A130" s="470"/>
      <c r="B130" s="471"/>
      <c r="C130" s="471"/>
      <c r="D130" s="471"/>
      <c r="E130" s="471"/>
      <c r="F130" s="471"/>
      <c r="G130" s="471"/>
      <c r="H130" s="426">
        <v>3241</v>
      </c>
      <c r="I130" s="67" t="s">
        <v>145</v>
      </c>
      <c r="J130" s="412">
        <v>0</v>
      </c>
      <c r="K130" s="412">
        <v>1000</v>
      </c>
      <c r="L130" s="412">
        <v>1000</v>
      </c>
      <c r="M130" s="412">
        <f>Posebni!E46</f>
        <v>25000</v>
      </c>
      <c r="N130" s="412">
        <f>Posebni!F46</f>
        <v>-3000</v>
      </c>
      <c r="O130" s="412">
        <f>M130+N130</f>
        <v>22000</v>
      </c>
      <c r="P130" s="406">
        <v>0</v>
      </c>
      <c r="Q130" s="407">
        <f t="shared" si="47"/>
        <v>100</v>
      </c>
      <c r="R130" s="407">
        <f t="shared" si="48"/>
        <v>2500</v>
      </c>
      <c r="S130" s="576">
        <f t="shared" si="39"/>
        <v>88</v>
      </c>
    </row>
    <row r="131" spans="1:19" s="101" customFormat="1" ht="12.75">
      <c r="A131" s="470" t="s">
        <v>377</v>
      </c>
      <c r="B131" s="471"/>
      <c r="C131" s="471"/>
      <c r="D131" s="471"/>
      <c r="E131" s="471"/>
      <c r="F131" s="471"/>
      <c r="G131" s="471"/>
      <c r="H131" s="403">
        <v>329</v>
      </c>
      <c r="I131" s="404" t="s">
        <v>66</v>
      </c>
      <c r="J131" s="405">
        <f aca="true" t="shared" si="50" ref="J131:O131">SUM(J132:J137)</f>
        <v>263498</v>
      </c>
      <c r="K131" s="405">
        <f t="shared" si="50"/>
        <v>174000</v>
      </c>
      <c r="L131" s="405">
        <f t="shared" si="50"/>
        <v>224000</v>
      </c>
      <c r="M131" s="405">
        <f t="shared" si="50"/>
        <v>253000</v>
      </c>
      <c r="N131" s="405">
        <f t="shared" si="50"/>
        <v>-42500</v>
      </c>
      <c r="O131" s="405">
        <f t="shared" si="50"/>
        <v>210500</v>
      </c>
      <c r="P131" s="406">
        <f aca="true" t="shared" si="51" ref="P131:P137">K131/J131*100</f>
        <v>66.03465680953934</v>
      </c>
      <c r="Q131" s="407">
        <f t="shared" si="47"/>
        <v>128.73563218390805</v>
      </c>
      <c r="R131" s="407">
        <f t="shared" si="48"/>
        <v>112.94642857142858</v>
      </c>
      <c r="S131" s="576">
        <f t="shared" si="39"/>
        <v>83.20158102766798</v>
      </c>
    </row>
    <row r="132" spans="1:19" s="409" customFormat="1" ht="12.75">
      <c r="A132" s="453"/>
      <c r="B132" s="454"/>
      <c r="C132" s="454"/>
      <c r="D132" s="454"/>
      <c r="E132" s="454"/>
      <c r="F132" s="454"/>
      <c r="G132" s="454"/>
      <c r="H132" s="26">
        <v>3291</v>
      </c>
      <c r="I132" s="56" t="s">
        <v>348</v>
      </c>
      <c r="J132" s="17">
        <v>139148</v>
      </c>
      <c r="K132" s="17">
        <v>50000</v>
      </c>
      <c r="L132" s="17">
        <v>100000</v>
      </c>
      <c r="M132" s="17">
        <f>Posebni!E91+Posebni!E102</f>
        <v>140000</v>
      </c>
      <c r="N132" s="17">
        <f>Posebni!F91+Posebni!F102</f>
        <v>-25000</v>
      </c>
      <c r="O132" s="412">
        <f aca="true" t="shared" si="52" ref="O132:O137">M132+N132</f>
        <v>115000</v>
      </c>
      <c r="P132" s="57">
        <f t="shared" si="51"/>
        <v>35.932963463362746</v>
      </c>
      <c r="Q132" s="58">
        <f t="shared" si="47"/>
        <v>200</v>
      </c>
      <c r="R132" s="58">
        <f t="shared" si="48"/>
        <v>140</v>
      </c>
      <c r="S132" s="576">
        <f t="shared" si="39"/>
        <v>82.14285714285714</v>
      </c>
    </row>
    <row r="133" spans="1:19" s="430" customFormat="1" ht="12.75">
      <c r="A133" s="453"/>
      <c r="B133" s="454"/>
      <c r="C133" s="454"/>
      <c r="D133" s="454"/>
      <c r="E133" s="454"/>
      <c r="F133" s="454"/>
      <c r="G133" s="454"/>
      <c r="H133" s="26">
        <v>3292</v>
      </c>
      <c r="I133" s="16" t="s">
        <v>68</v>
      </c>
      <c r="J133" s="17">
        <v>11718</v>
      </c>
      <c r="K133" s="17">
        <v>12000</v>
      </c>
      <c r="L133" s="17">
        <v>12000</v>
      </c>
      <c r="M133" s="17">
        <f>Posebni!E48</f>
        <v>10000</v>
      </c>
      <c r="N133" s="17">
        <f>Posebni!F48</f>
        <v>-2000</v>
      </c>
      <c r="O133" s="412">
        <f t="shared" si="52"/>
        <v>8000</v>
      </c>
      <c r="P133" s="57">
        <f t="shared" si="51"/>
        <v>102.40655401945725</v>
      </c>
      <c r="Q133" s="58">
        <f t="shared" si="47"/>
        <v>100</v>
      </c>
      <c r="R133" s="58">
        <f t="shared" si="48"/>
        <v>83.33333333333334</v>
      </c>
      <c r="S133" s="576">
        <f t="shared" si="39"/>
        <v>80</v>
      </c>
    </row>
    <row r="134" spans="1:19" s="409" customFormat="1" ht="12.75">
      <c r="A134" s="453"/>
      <c r="B134" s="454"/>
      <c r="C134" s="454"/>
      <c r="D134" s="454"/>
      <c r="E134" s="454"/>
      <c r="F134" s="454"/>
      <c r="G134" s="454"/>
      <c r="H134" s="26">
        <v>3293</v>
      </c>
      <c r="I134" s="16" t="s">
        <v>69</v>
      </c>
      <c r="J134" s="17">
        <v>79821</v>
      </c>
      <c r="K134" s="17">
        <v>80000</v>
      </c>
      <c r="L134" s="17">
        <v>80000</v>
      </c>
      <c r="M134" s="17">
        <f>Posebni!E49+Posebni!E92+Posebni!E255</f>
        <v>27000</v>
      </c>
      <c r="N134" s="17">
        <f>Posebni!F49+Posebni!F92+Posebni!F255</f>
        <v>-8000</v>
      </c>
      <c r="O134" s="412">
        <f t="shared" si="52"/>
        <v>19000</v>
      </c>
      <c r="P134" s="57">
        <f t="shared" si="51"/>
        <v>100.22425176332044</v>
      </c>
      <c r="Q134" s="58">
        <f t="shared" si="47"/>
        <v>100</v>
      </c>
      <c r="R134" s="58">
        <f t="shared" si="48"/>
        <v>33.75</v>
      </c>
      <c r="S134" s="576">
        <f t="shared" si="39"/>
        <v>70.37037037037037</v>
      </c>
    </row>
    <row r="135" spans="1:19" ht="12.75">
      <c r="A135" s="453"/>
      <c r="B135" s="454"/>
      <c r="C135" s="454"/>
      <c r="D135" s="454"/>
      <c r="E135" s="454"/>
      <c r="F135" s="454"/>
      <c r="G135" s="454"/>
      <c r="H135" s="26">
        <v>3294</v>
      </c>
      <c r="I135" s="16" t="s">
        <v>70</v>
      </c>
      <c r="J135" s="17">
        <v>2859</v>
      </c>
      <c r="K135" s="17">
        <v>4000</v>
      </c>
      <c r="L135" s="17">
        <v>4000</v>
      </c>
      <c r="M135" s="17">
        <f>Posebni!E93</f>
        <v>26000</v>
      </c>
      <c r="N135" s="17">
        <f>Posebni!F93</f>
        <v>-2500</v>
      </c>
      <c r="O135" s="412">
        <f t="shared" si="52"/>
        <v>23500</v>
      </c>
      <c r="P135" s="57">
        <f t="shared" si="51"/>
        <v>139.90905911157748</v>
      </c>
      <c r="Q135" s="58">
        <f t="shared" si="47"/>
        <v>100</v>
      </c>
      <c r="R135" s="58">
        <f t="shared" si="48"/>
        <v>650</v>
      </c>
      <c r="S135" s="576">
        <f t="shared" si="39"/>
        <v>90.38461538461539</v>
      </c>
    </row>
    <row r="136" spans="1:19" ht="12.75">
      <c r="A136" s="453"/>
      <c r="B136" s="454"/>
      <c r="C136" s="454"/>
      <c r="D136" s="454"/>
      <c r="E136" s="454"/>
      <c r="F136" s="454"/>
      <c r="G136" s="454"/>
      <c r="H136" s="26">
        <v>3295</v>
      </c>
      <c r="I136" s="16" t="s">
        <v>131</v>
      </c>
      <c r="J136" s="17">
        <v>1243</v>
      </c>
      <c r="K136" s="17">
        <v>4000</v>
      </c>
      <c r="L136" s="17">
        <v>4000</v>
      </c>
      <c r="M136" s="17">
        <f>Posebni!E50</f>
        <v>40000</v>
      </c>
      <c r="N136" s="17">
        <f>Posebni!F50</f>
        <v>0</v>
      </c>
      <c r="O136" s="412">
        <f t="shared" si="52"/>
        <v>40000</v>
      </c>
      <c r="P136" s="57">
        <f t="shared" si="51"/>
        <v>321.80209171359616</v>
      </c>
      <c r="Q136" s="58">
        <f t="shared" si="47"/>
        <v>100</v>
      </c>
      <c r="R136" s="58">
        <f t="shared" si="48"/>
        <v>1000</v>
      </c>
      <c r="S136" s="576">
        <f t="shared" si="39"/>
        <v>100</v>
      </c>
    </row>
    <row r="137" spans="1:19" ht="12.75">
      <c r="A137" s="457"/>
      <c r="B137" s="458"/>
      <c r="C137" s="458"/>
      <c r="D137" s="458"/>
      <c r="E137" s="458"/>
      <c r="F137" s="458"/>
      <c r="G137" s="458"/>
      <c r="H137" s="40">
        <v>3299</v>
      </c>
      <c r="I137" s="41" t="s">
        <v>66</v>
      </c>
      <c r="J137" s="18">
        <v>28709</v>
      </c>
      <c r="K137" s="18">
        <v>24000</v>
      </c>
      <c r="L137" s="18">
        <v>24000</v>
      </c>
      <c r="M137" s="18">
        <f>Posebni!E51+Posebni!E256</f>
        <v>10000</v>
      </c>
      <c r="N137" s="18">
        <f>Posebni!F51+Posebni!F256</f>
        <v>-5000</v>
      </c>
      <c r="O137" s="412">
        <f t="shared" si="52"/>
        <v>5000</v>
      </c>
      <c r="P137" s="57">
        <f t="shared" si="51"/>
        <v>83.5974781427427</v>
      </c>
      <c r="Q137" s="58">
        <f t="shared" si="47"/>
        <v>100</v>
      </c>
      <c r="R137" s="58">
        <f t="shared" si="48"/>
        <v>41.66666666666667</v>
      </c>
      <c r="S137" s="576">
        <f t="shared" si="39"/>
        <v>50</v>
      </c>
    </row>
    <row r="138" spans="1:19" s="101" customFormat="1" ht="12.75">
      <c r="A138" s="476"/>
      <c r="B138" s="477"/>
      <c r="C138" s="477"/>
      <c r="D138" s="477"/>
      <c r="E138" s="477"/>
      <c r="F138" s="477"/>
      <c r="G138" s="477"/>
      <c r="H138" s="102">
        <v>34</v>
      </c>
      <c r="I138" s="103" t="s">
        <v>71</v>
      </c>
      <c r="J138" s="104">
        <f aca="true" t="shared" si="53" ref="J138:O138">SUM(J139+J141)</f>
        <v>64117</v>
      </c>
      <c r="K138" s="104">
        <f t="shared" si="53"/>
        <v>21000</v>
      </c>
      <c r="L138" s="104">
        <f t="shared" si="53"/>
        <v>56000</v>
      </c>
      <c r="M138" s="104">
        <f t="shared" si="53"/>
        <v>25000</v>
      </c>
      <c r="N138" s="104">
        <f t="shared" si="53"/>
        <v>-3000</v>
      </c>
      <c r="O138" s="104">
        <f t="shared" si="53"/>
        <v>22000</v>
      </c>
      <c r="P138" s="104">
        <f>Posebni!H52+Posebni!H502</f>
        <v>88</v>
      </c>
      <c r="Q138" s="104" t="e">
        <f>Posebni!#REF!+Posebni!#REF!</f>
        <v>#REF!</v>
      </c>
      <c r="R138" s="104">
        <f>Posebni!I52+Posebni!I471</f>
        <v>0</v>
      </c>
      <c r="S138" s="578">
        <f t="shared" si="39"/>
        <v>88</v>
      </c>
    </row>
    <row r="139" spans="1:19" s="409" customFormat="1" ht="12.75">
      <c r="A139" s="470"/>
      <c r="B139" s="471"/>
      <c r="C139" s="471"/>
      <c r="D139" s="471"/>
      <c r="E139" s="471"/>
      <c r="F139" s="471"/>
      <c r="G139" s="471"/>
      <c r="H139" s="403">
        <v>342</v>
      </c>
      <c r="I139" s="404" t="s">
        <v>147</v>
      </c>
      <c r="J139" s="405">
        <f aca="true" t="shared" si="54" ref="J139:O139">SUM(J140)</f>
        <v>44812</v>
      </c>
      <c r="K139" s="405">
        <f t="shared" si="54"/>
        <v>5000</v>
      </c>
      <c r="L139" s="405">
        <f t="shared" si="54"/>
        <v>40000</v>
      </c>
      <c r="M139" s="405">
        <f t="shared" si="54"/>
        <v>0</v>
      </c>
      <c r="N139" s="405">
        <f t="shared" si="54"/>
        <v>0</v>
      </c>
      <c r="O139" s="405">
        <f t="shared" si="54"/>
        <v>0</v>
      </c>
      <c r="P139" s="406">
        <v>0</v>
      </c>
      <c r="Q139" s="407">
        <f aca="true" t="shared" si="55" ref="Q139:R144">L139/K139*100</f>
        <v>800</v>
      </c>
      <c r="R139" s="407">
        <f t="shared" si="55"/>
        <v>0</v>
      </c>
      <c r="S139" s="576">
        <v>0</v>
      </c>
    </row>
    <row r="140" spans="1:19" s="409" customFormat="1" ht="21">
      <c r="A140" s="470"/>
      <c r="B140" s="471"/>
      <c r="C140" s="471"/>
      <c r="D140" s="471"/>
      <c r="E140" s="471"/>
      <c r="F140" s="471"/>
      <c r="G140" s="471"/>
      <c r="H140" s="410">
        <v>3423</v>
      </c>
      <c r="I140" s="419" t="s">
        <v>148</v>
      </c>
      <c r="J140" s="412">
        <v>44812</v>
      </c>
      <c r="K140" s="412">
        <v>5000</v>
      </c>
      <c r="L140" s="412">
        <v>40000</v>
      </c>
      <c r="M140" s="412">
        <v>0</v>
      </c>
      <c r="N140" s="412">
        <v>0</v>
      </c>
      <c r="O140" s="412">
        <f>M140+N140</f>
        <v>0</v>
      </c>
      <c r="P140" s="406">
        <v>0</v>
      </c>
      <c r="Q140" s="407">
        <f t="shared" si="55"/>
        <v>800</v>
      </c>
      <c r="R140" s="407">
        <f t="shared" si="55"/>
        <v>0</v>
      </c>
      <c r="S140" s="576">
        <v>0</v>
      </c>
    </row>
    <row r="141" spans="1:19" ht="12.75">
      <c r="A141" s="470" t="s">
        <v>377</v>
      </c>
      <c r="B141" s="471"/>
      <c r="C141" s="471"/>
      <c r="D141" s="471"/>
      <c r="E141" s="471"/>
      <c r="F141" s="471"/>
      <c r="G141" s="471"/>
      <c r="H141" s="403">
        <v>343</v>
      </c>
      <c r="I141" s="404" t="s">
        <v>72</v>
      </c>
      <c r="J141" s="405">
        <f aca="true" t="shared" si="56" ref="J141:O141">SUM(J142:J144)</f>
        <v>19305</v>
      </c>
      <c r="K141" s="405">
        <f t="shared" si="56"/>
        <v>16000</v>
      </c>
      <c r="L141" s="405">
        <f t="shared" si="56"/>
        <v>16000</v>
      </c>
      <c r="M141" s="405">
        <f t="shared" si="56"/>
        <v>25000</v>
      </c>
      <c r="N141" s="405">
        <f t="shared" si="56"/>
        <v>-3000</v>
      </c>
      <c r="O141" s="405">
        <f t="shared" si="56"/>
        <v>22000</v>
      </c>
      <c r="P141" s="406">
        <f>K141/J141*100</f>
        <v>82.88008288008288</v>
      </c>
      <c r="Q141" s="407">
        <f t="shared" si="55"/>
        <v>100</v>
      </c>
      <c r="R141" s="407">
        <f t="shared" si="55"/>
        <v>156.25</v>
      </c>
      <c r="S141" s="576">
        <f aca="true" t="shared" si="57" ref="S141:S164">AVERAGE(O141/M141*100)</f>
        <v>88</v>
      </c>
    </row>
    <row r="142" spans="1:19" s="101" customFormat="1" ht="12.75">
      <c r="A142" s="453"/>
      <c r="B142" s="454"/>
      <c r="C142" s="454"/>
      <c r="D142" s="454"/>
      <c r="E142" s="454"/>
      <c r="F142" s="454"/>
      <c r="G142" s="454"/>
      <c r="H142" s="26">
        <v>3431</v>
      </c>
      <c r="I142" s="16" t="s">
        <v>149</v>
      </c>
      <c r="J142" s="17">
        <v>17392</v>
      </c>
      <c r="K142" s="17">
        <v>11000</v>
      </c>
      <c r="L142" s="17">
        <v>11000</v>
      </c>
      <c r="M142" s="17">
        <f>Posebni!E54</f>
        <v>10000</v>
      </c>
      <c r="N142" s="17">
        <f>Posebni!F54</f>
        <v>0</v>
      </c>
      <c r="O142" s="412">
        <f>M142+N142</f>
        <v>10000</v>
      </c>
      <c r="P142" s="57">
        <f>K142/J142*100</f>
        <v>63.24747010119596</v>
      </c>
      <c r="Q142" s="58">
        <f t="shared" si="55"/>
        <v>100</v>
      </c>
      <c r="R142" s="58">
        <f t="shared" si="55"/>
        <v>90.9090909090909</v>
      </c>
      <c r="S142" s="576">
        <f t="shared" si="57"/>
        <v>100</v>
      </c>
    </row>
    <row r="143" spans="1:19" s="409" customFormat="1" ht="12.75">
      <c r="A143" s="453"/>
      <c r="B143" s="454"/>
      <c r="C143" s="454"/>
      <c r="D143" s="454"/>
      <c r="E143" s="454"/>
      <c r="F143" s="454"/>
      <c r="G143" s="454"/>
      <c r="H143" s="26">
        <v>3433</v>
      </c>
      <c r="I143" s="16" t="s">
        <v>146</v>
      </c>
      <c r="J143" s="17">
        <v>3</v>
      </c>
      <c r="K143" s="17">
        <v>1000</v>
      </c>
      <c r="L143" s="17">
        <v>1000</v>
      </c>
      <c r="M143" s="17">
        <f>Posebni!E55</f>
        <v>10000</v>
      </c>
      <c r="N143" s="17">
        <f>Posebni!F55</f>
        <v>0</v>
      </c>
      <c r="O143" s="412">
        <f>M143+N143</f>
        <v>10000</v>
      </c>
      <c r="P143" s="57">
        <f>K143/J143*100</f>
        <v>33333.33333333333</v>
      </c>
      <c r="Q143" s="58">
        <f t="shared" si="55"/>
        <v>100</v>
      </c>
      <c r="R143" s="58">
        <f t="shared" si="55"/>
        <v>1000</v>
      </c>
      <c r="S143" s="576">
        <f t="shared" si="57"/>
        <v>100</v>
      </c>
    </row>
    <row r="144" spans="1:19" ht="12.75">
      <c r="A144" s="453"/>
      <c r="B144" s="454"/>
      <c r="C144" s="454"/>
      <c r="D144" s="454"/>
      <c r="E144" s="454"/>
      <c r="F144" s="454"/>
      <c r="G144" s="454"/>
      <c r="H144" s="26">
        <v>3434</v>
      </c>
      <c r="I144" s="16" t="s">
        <v>75</v>
      </c>
      <c r="J144" s="17">
        <v>1910</v>
      </c>
      <c r="K144" s="17">
        <v>4000</v>
      </c>
      <c r="L144" s="17">
        <v>4000</v>
      </c>
      <c r="M144" s="17">
        <f>Posebni!E56</f>
        <v>5000</v>
      </c>
      <c r="N144" s="17">
        <f>Posebni!F56</f>
        <v>-3000</v>
      </c>
      <c r="O144" s="412">
        <f>M144+N144</f>
        <v>2000</v>
      </c>
      <c r="P144" s="57">
        <f>K144/J144*100</f>
        <v>209.4240837696335</v>
      </c>
      <c r="Q144" s="58">
        <f t="shared" si="55"/>
        <v>100</v>
      </c>
      <c r="R144" s="58">
        <f t="shared" si="55"/>
        <v>125</v>
      </c>
      <c r="S144" s="576">
        <f t="shared" si="57"/>
        <v>40</v>
      </c>
    </row>
    <row r="145" spans="1:19" ht="12.75">
      <c r="A145" s="476"/>
      <c r="B145" s="477"/>
      <c r="C145" s="477"/>
      <c r="D145" s="477"/>
      <c r="E145" s="477"/>
      <c r="F145" s="477"/>
      <c r="G145" s="477"/>
      <c r="H145" s="102">
        <v>35</v>
      </c>
      <c r="I145" s="103" t="s">
        <v>76</v>
      </c>
      <c r="J145" s="104">
        <f aca="true" t="shared" si="58" ref="J145:R145">SUM(J146)</f>
        <v>0</v>
      </c>
      <c r="K145" s="104">
        <f t="shared" si="58"/>
        <v>0</v>
      </c>
      <c r="L145" s="104">
        <f t="shared" si="58"/>
        <v>0</v>
      </c>
      <c r="M145" s="104">
        <f t="shared" si="58"/>
        <v>150000</v>
      </c>
      <c r="N145" s="104">
        <f t="shared" si="58"/>
        <v>-32000</v>
      </c>
      <c r="O145" s="104">
        <f t="shared" si="58"/>
        <v>118000</v>
      </c>
      <c r="P145" s="104">
        <f t="shared" si="58"/>
        <v>0</v>
      </c>
      <c r="Q145" s="104">
        <f t="shared" si="58"/>
        <v>0</v>
      </c>
      <c r="R145" s="104">
        <f t="shared" si="58"/>
        <v>0</v>
      </c>
      <c r="S145" s="578">
        <f t="shared" si="57"/>
        <v>78.66666666666666</v>
      </c>
    </row>
    <row r="146" spans="1:19" s="101" customFormat="1" ht="21">
      <c r="A146" s="470"/>
      <c r="B146" s="471"/>
      <c r="C146" s="471"/>
      <c r="D146" s="471"/>
      <c r="E146" s="471"/>
      <c r="F146" s="471"/>
      <c r="G146" s="471"/>
      <c r="H146" s="403">
        <v>352</v>
      </c>
      <c r="I146" s="404" t="s">
        <v>158</v>
      </c>
      <c r="J146" s="405">
        <f>SUM(J148)</f>
        <v>0</v>
      </c>
      <c r="K146" s="405">
        <f>SUM(K148)</f>
        <v>0</v>
      </c>
      <c r="L146" s="405">
        <f>SUM(L148)</f>
        <v>0</v>
      </c>
      <c r="M146" s="405">
        <f>SUM(M147+M148)</f>
        <v>150000</v>
      </c>
      <c r="N146" s="405">
        <f>SUM(N147+N148)</f>
        <v>-32000</v>
      </c>
      <c r="O146" s="405">
        <f>SUM(O147+O148)</f>
        <v>118000</v>
      </c>
      <c r="P146" s="406">
        <v>0</v>
      </c>
      <c r="Q146" s="407">
        <v>0</v>
      </c>
      <c r="R146" s="407">
        <v>0</v>
      </c>
      <c r="S146" s="576">
        <f t="shared" si="57"/>
        <v>78.66666666666666</v>
      </c>
    </row>
    <row r="147" spans="1:19" s="409" customFormat="1" ht="21">
      <c r="A147" s="470"/>
      <c r="B147" s="471"/>
      <c r="C147" s="471"/>
      <c r="D147" s="471"/>
      <c r="E147" s="471"/>
      <c r="F147" s="471"/>
      <c r="G147" s="471"/>
      <c r="H147" s="426">
        <v>3522</v>
      </c>
      <c r="I147" s="67" t="s">
        <v>401</v>
      </c>
      <c r="J147" s="405"/>
      <c r="K147" s="405"/>
      <c r="L147" s="405"/>
      <c r="M147" s="427">
        <f>Posebni!E112</f>
        <v>100000</v>
      </c>
      <c r="N147" s="427">
        <f>Posebni!F112</f>
        <v>-32000</v>
      </c>
      <c r="O147" s="412">
        <f>M147+N147</f>
        <v>68000</v>
      </c>
      <c r="P147" s="406"/>
      <c r="Q147" s="407"/>
      <c r="R147" s="407"/>
      <c r="S147" s="576">
        <f t="shared" si="57"/>
        <v>68</v>
      </c>
    </row>
    <row r="148" spans="1:19" ht="21">
      <c r="A148" s="453"/>
      <c r="B148" s="454"/>
      <c r="C148" s="454"/>
      <c r="D148" s="454"/>
      <c r="E148" s="454"/>
      <c r="F148" s="454"/>
      <c r="G148" s="454"/>
      <c r="H148" s="26">
        <v>3523</v>
      </c>
      <c r="I148" s="16" t="s">
        <v>77</v>
      </c>
      <c r="J148" s="17">
        <v>0</v>
      </c>
      <c r="K148" s="17">
        <v>0</v>
      </c>
      <c r="L148" s="17">
        <v>0</v>
      </c>
      <c r="M148" s="17">
        <f>Posebni!E118</f>
        <v>50000</v>
      </c>
      <c r="N148" s="17">
        <f>Posebni!F118</f>
        <v>0</v>
      </c>
      <c r="O148" s="412">
        <f>M148+N148</f>
        <v>50000</v>
      </c>
      <c r="P148" s="57">
        <v>0</v>
      </c>
      <c r="Q148" s="58">
        <v>0</v>
      </c>
      <c r="R148" s="58">
        <v>0</v>
      </c>
      <c r="S148" s="576">
        <f t="shared" si="57"/>
        <v>100</v>
      </c>
    </row>
    <row r="149" spans="1:19" ht="21">
      <c r="A149" s="476"/>
      <c r="B149" s="477"/>
      <c r="C149" s="477"/>
      <c r="D149" s="477"/>
      <c r="E149" s="477"/>
      <c r="F149" s="477"/>
      <c r="G149" s="477"/>
      <c r="H149" s="102">
        <v>36</v>
      </c>
      <c r="I149" s="103" t="s">
        <v>136</v>
      </c>
      <c r="J149" s="104">
        <f aca="true" t="shared" si="59" ref="J149:O149">SUM(J150)</f>
        <v>0</v>
      </c>
      <c r="K149" s="104">
        <f t="shared" si="59"/>
        <v>15000</v>
      </c>
      <c r="L149" s="104">
        <f t="shared" si="59"/>
        <v>50000</v>
      </c>
      <c r="M149" s="104">
        <f t="shared" si="59"/>
        <v>85000</v>
      </c>
      <c r="N149" s="104">
        <f t="shared" si="59"/>
        <v>-55000</v>
      </c>
      <c r="O149" s="104">
        <f t="shared" si="59"/>
        <v>30000</v>
      </c>
      <c r="P149" s="98">
        <v>0</v>
      </c>
      <c r="Q149" s="99">
        <f aca="true" t="shared" si="60" ref="Q149:Q164">L149/K149*100</f>
        <v>333.33333333333337</v>
      </c>
      <c r="R149" s="99">
        <f aca="true" t="shared" si="61" ref="R149:R164">M149/L149*100</f>
        <v>170</v>
      </c>
      <c r="S149" s="578">
        <f t="shared" si="57"/>
        <v>35.294117647058826</v>
      </c>
    </row>
    <row r="150" spans="1:19" s="101" customFormat="1" ht="12.75">
      <c r="A150" s="470" t="s">
        <v>377</v>
      </c>
      <c r="B150" s="471"/>
      <c r="C150" s="471"/>
      <c r="D150" s="471" t="s">
        <v>380</v>
      </c>
      <c r="E150" s="471" t="s">
        <v>381</v>
      </c>
      <c r="F150" s="471"/>
      <c r="G150" s="471"/>
      <c r="H150" s="403">
        <v>363</v>
      </c>
      <c r="I150" s="404" t="s">
        <v>139</v>
      </c>
      <c r="J150" s="405">
        <f aca="true" t="shared" si="62" ref="J150:O150">SUM(J151:J152)</f>
        <v>0</v>
      </c>
      <c r="K150" s="405">
        <f t="shared" si="62"/>
        <v>15000</v>
      </c>
      <c r="L150" s="405">
        <f t="shared" si="62"/>
        <v>50000</v>
      </c>
      <c r="M150" s="405">
        <f t="shared" si="62"/>
        <v>85000</v>
      </c>
      <c r="N150" s="405">
        <f>SUM(N151:N152)</f>
        <v>-55000</v>
      </c>
      <c r="O150" s="405">
        <f t="shared" si="62"/>
        <v>30000</v>
      </c>
      <c r="P150" s="406">
        <v>0</v>
      </c>
      <c r="Q150" s="407">
        <f t="shared" si="60"/>
        <v>333.33333333333337</v>
      </c>
      <c r="R150" s="407">
        <f t="shared" si="61"/>
        <v>170</v>
      </c>
      <c r="S150" s="576">
        <f t="shared" si="57"/>
        <v>35.294117647058826</v>
      </c>
    </row>
    <row r="151" spans="1:19" s="409" customFormat="1" ht="12.75">
      <c r="A151" s="453"/>
      <c r="B151" s="454"/>
      <c r="C151" s="454"/>
      <c r="D151" s="454"/>
      <c r="E151" s="454"/>
      <c r="F151" s="454"/>
      <c r="G151" s="454"/>
      <c r="H151" s="26">
        <v>3631</v>
      </c>
      <c r="I151" s="16" t="s">
        <v>138</v>
      </c>
      <c r="J151" s="17">
        <v>0</v>
      </c>
      <c r="K151" s="17">
        <v>5000</v>
      </c>
      <c r="L151" s="17">
        <v>40000</v>
      </c>
      <c r="M151" s="17">
        <f>Posebni!E232</f>
        <v>5000</v>
      </c>
      <c r="N151" s="17">
        <f>Posebni!F232</f>
        <v>-5000</v>
      </c>
      <c r="O151" s="412">
        <f>M151+N151</f>
        <v>0</v>
      </c>
      <c r="P151" s="57">
        <v>0</v>
      </c>
      <c r="Q151" s="58">
        <f t="shared" si="60"/>
        <v>800</v>
      </c>
      <c r="R151" s="58">
        <f t="shared" si="61"/>
        <v>12.5</v>
      </c>
      <c r="S151" s="576">
        <f t="shared" si="57"/>
        <v>0</v>
      </c>
    </row>
    <row r="152" spans="1:19" s="428" customFormat="1" ht="12.75">
      <c r="A152" s="453"/>
      <c r="B152" s="454"/>
      <c r="C152" s="454"/>
      <c r="D152" s="454"/>
      <c r="E152" s="454"/>
      <c r="F152" s="454"/>
      <c r="G152" s="454"/>
      <c r="H152" s="26">
        <v>3632</v>
      </c>
      <c r="I152" s="16" t="s">
        <v>137</v>
      </c>
      <c r="J152" s="17">
        <v>0</v>
      </c>
      <c r="K152" s="17">
        <v>10000</v>
      </c>
      <c r="L152" s="17">
        <v>10000</v>
      </c>
      <c r="M152" s="17">
        <f>Posebni!E182+Posebni!E294</f>
        <v>80000</v>
      </c>
      <c r="N152" s="17">
        <f>Posebni!F182+Posebni!F294</f>
        <v>-50000</v>
      </c>
      <c r="O152" s="412">
        <f>M152+N152</f>
        <v>30000</v>
      </c>
      <c r="P152" s="57">
        <v>0</v>
      </c>
      <c r="Q152" s="58">
        <f t="shared" si="60"/>
        <v>100</v>
      </c>
      <c r="R152" s="58">
        <f t="shared" si="61"/>
        <v>800</v>
      </c>
      <c r="S152" s="576">
        <f t="shared" si="57"/>
        <v>37.5</v>
      </c>
    </row>
    <row r="153" spans="1:19" s="428" customFormat="1" ht="21">
      <c r="A153" s="476"/>
      <c r="B153" s="477"/>
      <c r="C153" s="477"/>
      <c r="D153" s="477"/>
      <c r="E153" s="477"/>
      <c r="F153" s="477"/>
      <c r="G153" s="477"/>
      <c r="H153" s="102">
        <v>37</v>
      </c>
      <c r="I153" s="103" t="s">
        <v>140</v>
      </c>
      <c r="J153" s="104">
        <f aca="true" t="shared" si="63" ref="J153:O153">SUM(J154)</f>
        <v>422126</v>
      </c>
      <c r="K153" s="104">
        <f t="shared" si="63"/>
        <v>340000</v>
      </c>
      <c r="L153" s="104">
        <f t="shared" si="63"/>
        <v>453000</v>
      </c>
      <c r="M153" s="104">
        <f t="shared" si="63"/>
        <v>696000</v>
      </c>
      <c r="N153" s="104">
        <f t="shared" si="63"/>
        <v>-159000</v>
      </c>
      <c r="O153" s="104">
        <f t="shared" si="63"/>
        <v>537000</v>
      </c>
      <c r="P153" s="98">
        <f aca="true" t="shared" si="64" ref="P153:P162">K153/J153*100</f>
        <v>80.54467149618834</v>
      </c>
      <c r="Q153" s="99">
        <f t="shared" si="60"/>
        <v>133.23529411764704</v>
      </c>
      <c r="R153" s="99">
        <f t="shared" si="61"/>
        <v>153.64238410596028</v>
      </c>
      <c r="S153" s="578">
        <f t="shared" si="57"/>
        <v>77.15517241379311</v>
      </c>
    </row>
    <row r="154" spans="1:19" s="409" customFormat="1" ht="12.75">
      <c r="A154" s="470" t="s">
        <v>377</v>
      </c>
      <c r="B154" s="471"/>
      <c r="C154" s="471"/>
      <c r="D154" s="471"/>
      <c r="E154" s="471"/>
      <c r="F154" s="471"/>
      <c r="G154" s="471"/>
      <c r="H154" s="403">
        <v>372</v>
      </c>
      <c r="I154" s="404" t="s">
        <v>159</v>
      </c>
      <c r="J154" s="405">
        <f aca="true" t="shared" si="65" ref="J154:O154">SUM(J155:J156)</f>
        <v>422126</v>
      </c>
      <c r="K154" s="405">
        <f t="shared" si="65"/>
        <v>340000</v>
      </c>
      <c r="L154" s="405">
        <f t="shared" si="65"/>
        <v>453000</v>
      </c>
      <c r="M154" s="405">
        <f t="shared" si="65"/>
        <v>696000</v>
      </c>
      <c r="N154" s="405">
        <f t="shared" si="65"/>
        <v>-159000</v>
      </c>
      <c r="O154" s="405">
        <f t="shared" si="65"/>
        <v>537000</v>
      </c>
      <c r="P154" s="406">
        <f t="shared" si="64"/>
        <v>80.54467149618834</v>
      </c>
      <c r="Q154" s="407">
        <f t="shared" si="60"/>
        <v>133.23529411764704</v>
      </c>
      <c r="R154" s="407">
        <f t="shared" si="61"/>
        <v>153.64238410596028</v>
      </c>
      <c r="S154" s="576">
        <f t="shared" si="57"/>
        <v>77.15517241379311</v>
      </c>
    </row>
    <row r="155" spans="1:19" s="413" customFormat="1" ht="12.75">
      <c r="A155" s="453"/>
      <c r="B155" s="454"/>
      <c r="C155" s="454"/>
      <c r="D155" s="454"/>
      <c r="E155" s="454"/>
      <c r="F155" s="454"/>
      <c r="G155" s="454"/>
      <c r="H155" s="26">
        <v>3721</v>
      </c>
      <c r="I155" s="16" t="s">
        <v>79</v>
      </c>
      <c r="J155" s="17">
        <v>347075</v>
      </c>
      <c r="K155" s="17">
        <v>320000</v>
      </c>
      <c r="L155" s="17">
        <v>450000</v>
      </c>
      <c r="M155" s="17">
        <f>Posebni!E148+Posebni!E149+Posebni!E150</f>
        <v>330000</v>
      </c>
      <c r="N155" s="17">
        <f>Posebni!F148+Posebni!F149+Posebni!F150</f>
        <v>-20000</v>
      </c>
      <c r="O155" s="412">
        <f>M155+N155</f>
        <v>310000</v>
      </c>
      <c r="P155" s="57">
        <f t="shared" si="64"/>
        <v>92.19909241518404</v>
      </c>
      <c r="Q155" s="58">
        <f t="shared" si="60"/>
        <v>140.625</v>
      </c>
      <c r="R155" s="58">
        <f t="shared" si="61"/>
        <v>73.33333333333333</v>
      </c>
      <c r="S155" s="576">
        <f t="shared" si="57"/>
        <v>93.93939393939394</v>
      </c>
    </row>
    <row r="156" spans="1:19" s="409" customFormat="1" ht="12.75">
      <c r="A156" s="453"/>
      <c r="B156" s="454"/>
      <c r="C156" s="454"/>
      <c r="D156" s="454"/>
      <c r="E156" s="454"/>
      <c r="F156" s="454"/>
      <c r="G156" s="454"/>
      <c r="H156" s="26">
        <v>3722</v>
      </c>
      <c r="I156" s="16" t="s">
        <v>80</v>
      </c>
      <c r="J156" s="17">
        <v>75051</v>
      </c>
      <c r="K156" s="17">
        <v>20000</v>
      </c>
      <c r="L156" s="17">
        <v>3000</v>
      </c>
      <c r="M156" s="17">
        <f>Posebni!E151+Posebni!E152+Posebni!E153+Posebni!E154+Posebni!E155+Posebni!E156+Posebni!E168</f>
        <v>366000</v>
      </c>
      <c r="N156" s="17">
        <f>Posebni!F151+Posebni!F152+Posebni!F153+Posebni!F154+Posebni!F155+Posebni!F156+Posebni!F168</f>
        <v>-139000</v>
      </c>
      <c r="O156" s="412">
        <f>M156+N156</f>
        <v>227000</v>
      </c>
      <c r="P156" s="57">
        <f t="shared" si="64"/>
        <v>26.648545655620843</v>
      </c>
      <c r="Q156" s="58">
        <f t="shared" si="60"/>
        <v>15</v>
      </c>
      <c r="R156" s="58">
        <f t="shared" si="61"/>
        <v>12200</v>
      </c>
      <c r="S156" s="576">
        <f t="shared" si="57"/>
        <v>62.02185792349727</v>
      </c>
    </row>
    <row r="157" spans="1:19" s="413" customFormat="1" ht="12.75">
      <c r="A157" s="476"/>
      <c r="B157" s="477"/>
      <c r="C157" s="477"/>
      <c r="D157" s="477"/>
      <c r="E157" s="477"/>
      <c r="F157" s="477"/>
      <c r="G157" s="477"/>
      <c r="H157" s="102">
        <v>38</v>
      </c>
      <c r="I157" s="103" t="s">
        <v>128</v>
      </c>
      <c r="J157" s="104" t="e">
        <f aca="true" t="shared" si="66" ref="J157:O157">SUM(J158+J161+J163+J165+J168+J170)</f>
        <v>#REF!</v>
      </c>
      <c r="K157" s="104" t="e">
        <f t="shared" si="66"/>
        <v>#REF!</v>
      </c>
      <c r="L157" s="104" t="e">
        <f t="shared" si="66"/>
        <v>#REF!</v>
      </c>
      <c r="M157" s="104">
        <f t="shared" si="66"/>
        <v>798000</v>
      </c>
      <c r="N157" s="104">
        <f t="shared" si="66"/>
        <v>-222000</v>
      </c>
      <c r="O157" s="104">
        <f t="shared" si="66"/>
        <v>576000</v>
      </c>
      <c r="P157" s="98" t="e">
        <f t="shared" si="64"/>
        <v>#REF!</v>
      </c>
      <c r="Q157" s="99" t="e">
        <f t="shared" si="60"/>
        <v>#REF!</v>
      </c>
      <c r="R157" s="99" t="e">
        <f t="shared" si="61"/>
        <v>#REF!</v>
      </c>
      <c r="S157" s="578">
        <f t="shared" si="57"/>
        <v>72.18045112781954</v>
      </c>
    </row>
    <row r="158" spans="1:19" s="409" customFormat="1" ht="12.75">
      <c r="A158" s="470" t="s">
        <v>377</v>
      </c>
      <c r="B158" s="471"/>
      <c r="C158" s="471"/>
      <c r="D158" s="471"/>
      <c r="E158" s="471"/>
      <c r="F158" s="471"/>
      <c r="G158" s="471"/>
      <c r="H158" s="403">
        <v>381</v>
      </c>
      <c r="I158" s="404" t="s">
        <v>38</v>
      </c>
      <c r="J158" s="405" t="e">
        <f aca="true" t="shared" si="67" ref="J158:O158">SUM(J159+J160)</f>
        <v>#REF!</v>
      </c>
      <c r="K158" s="405" t="e">
        <f t="shared" si="67"/>
        <v>#REF!</v>
      </c>
      <c r="L158" s="405" t="e">
        <f t="shared" si="67"/>
        <v>#REF!</v>
      </c>
      <c r="M158" s="405">
        <f t="shared" si="67"/>
        <v>673000</v>
      </c>
      <c r="N158" s="405">
        <f t="shared" si="67"/>
        <v>-237000</v>
      </c>
      <c r="O158" s="405">
        <f t="shared" si="67"/>
        <v>436000</v>
      </c>
      <c r="P158" s="406" t="e">
        <f t="shared" si="64"/>
        <v>#REF!</v>
      </c>
      <c r="Q158" s="407" t="e">
        <f t="shared" si="60"/>
        <v>#REF!</v>
      </c>
      <c r="R158" s="407" t="e">
        <f t="shared" si="61"/>
        <v>#REF!</v>
      </c>
      <c r="S158" s="576">
        <f t="shared" si="57"/>
        <v>64.78454680534918</v>
      </c>
    </row>
    <row r="159" spans="1:19" s="413" customFormat="1" ht="12.75">
      <c r="A159" s="470"/>
      <c r="B159" s="471"/>
      <c r="C159" s="471"/>
      <c r="D159" s="471"/>
      <c r="E159" s="471"/>
      <c r="F159" s="471"/>
      <c r="G159" s="471"/>
      <c r="H159" s="426">
        <v>3811</v>
      </c>
      <c r="I159" s="67" t="s">
        <v>82</v>
      </c>
      <c r="J159" s="427" t="e">
        <f>SUM(#REF!)</f>
        <v>#REF!</v>
      </c>
      <c r="K159" s="427" t="e">
        <f>SUM(#REF!)</f>
        <v>#REF!</v>
      </c>
      <c r="L159" s="427" t="e">
        <f>SUM(#REF!)</f>
        <v>#REF!</v>
      </c>
      <c r="M159" s="427">
        <f>Posebni!E105+Posebni!E132+Posebni!E140+Posebni!E162+Posebni!E199+Posebni!E211+Posebni!E239+Posebni!E246+Posebni!E263+Posebni!E272+Posebni!E278</f>
        <v>648000</v>
      </c>
      <c r="N159" s="427">
        <f>Posebni!F105+Posebni!F132+Posebni!F140+Posebni!F162+Posebni!F199+Posebni!F211+Posebni!F239+Posebni!F246+Posebni!F263+Posebni!F272+Posebni!F278</f>
        <v>-212000</v>
      </c>
      <c r="O159" s="412">
        <f>M159+N159</f>
        <v>436000</v>
      </c>
      <c r="P159" s="406" t="e">
        <f t="shared" si="64"/>
        <v>#REF!</v>
      </c>
      <c r="Q159" s="407" t="e">
        <f t="shared" si="60"/>
        <v>#REF!</v>
      </c>
      <c r="R159" s="407" t="e">
        <f t="shared" si="61"/>
        <v>#REF!</v>
      </c>
      <c r="S159" s="576">
        <f t="shared" si="57"/>
        <v>67.28395061728395</v>
      </c>
    </row>
    <row r="160" spans="1:19" s="413" customFormat="1" ht="12.75">
      <c r="A160" s="470"/>
      <c r="B160" s="471"/>
      <c r="C160" s="471"/>
      <c r="D160" s="471"/>
      <c r="E160" s="471"/>
      <c r="F160" s="471"/>
      <c r="G160" s="471"/>
      <c r="H160" s="426">
        <v>3812</v>
      </c>
      <c r="I160" s="67" t="s">
        <v>87</v>
      </c>
      <c r="J160" s="427">
        <v>4698</v>
      </c>
      <c r="K160" s="427">
        <v>5000</v>
      </c>
      <c r="L160" s="427">
        <v>5000</v>
      </c>
      <c r="M160" s="427">
        <f>Posebni!E133</f>
        <v>25000</v>
      </c>
      <c r="N160" s="427">
        <f>Posebni!F133</f>
        <v>-25000</v>
      </c>
      <c r="O160" s="412">
        <f>M160+N160</f>
        <v>0</v>
      </c>
      <c r="P160" s="406">
        <f t="shared" si="64"/>
        <v>106.42826734780758</v>
      </c>
      <c r="Q160" s="407">
        <f t="shared" si="60"/>
        <v>100</v>
      </c>
      <c r="R160" s="407">
        <f t="shared" si="61"/>
        <v>500</v>
      </c>
      <c r="S160" s="576">
        <f t="shared" si="57"/>
        <v>0</v>
      </c>
    </row>
    <row r="161" spans="1:19" s="409" customFormat="1" ht="12.75">
      <c r="A161" s="470" t="s">
        <v>377</v>
      </c>
      <c r="B161" s="471"/>
      <c r="C161" s="471"/>
      <c r="D161" s="471"/>
      <c r="E161" s="471"/>
      <c r="F161" s="471"/>
      <c r="G161" s="471"/>
      <c r="H161" s="403">
        <v>382</v>
      </c>
      <c r="I161" s="404" t="s">
        <v>39</v>
      </c>
      <c r="J161" s="405">
        <f aca="true" t="shared" si="68" ref="J161:O161">SUM(J162:J162)</f>
        <v>65000</v>
      </c>
      <c r="K161" s="405">
        <f t="shared" si="68"/>
        <v>100000</v>
      </c>
      <c r="L161" s="405">
        <f t="shared" si="68"/>
        <v>116000</v>
      </c>
      <c r="M161" s="405">
        <f t="shared" si="68"/>
        <v>50000</v>
      </c>
      <c r="N161" s="405">
        <f t="shared" si="68"/>
        <v>0</v>
      </c>
      <c r="O161" s="405">
        <f t="shared" si="68"/>
        <v>50000</v>
      </c>
      <c r="P161" s="406">
        <f t="shared" si="64"/>
        <v>153.84615384615387</v>
      </c>
      <c r="Q161" s="407">
        <f t="shared" si="60"/>
        <v>115.99999999999999</v>
      </c>
      <c r="R161" s="407">
        <f t="shared" si="61"/>
        <v>43.103448275862064</v>
      </c>
      <c r="S161" s="576">
        <f t="shared" si="57"/>
        <v>100</v>
      </c>
    </row>
    <row r="162" spans="1:19" s="413" customFormat="1" ht="12.75">
      <c r="A162" s="470"/>
      <c r="B162" s="471"/>
      <c r="C162" s="471"/>
      <c r="D162" s="471"/>
      <c r="E162" s="471"/>
      <c r="F162" s="471"/>
      <c r="G162" s="471"/>
      <c r="H162" s="410">
        <v>3821</v>
      </c>
      <c r="I162" s="419" t="s">
        <v>88</v>
      </c>
      <c r="J162" s="412">
        <v>65000</v>
      </c>
      <c r="K162" s="412">
        <v>100000</v>
      </c>
      <c r="L162" s="412">
        <v>116000</v>
      </c>
      <c r="M162" s="412">
        <f>Posebni!E265</f>
        <v>50000</v>
      </c>
      <c r="N162" s="412">
        <f>Posebni!F265</f>
        <v>0</v>
      </c>
      <c r="O162" s="412">
        <f>M162+N162</f>
        <v>50000</v>
      </c>
      <c r="P162" s="406">
        <f t="shared" si="64"/>
        <v>153.84615384615387</v>
      </c>
      <c r="Q162" s="407">
        <f t="shared" si="60"/>
        <v>115.99999999999999</v>
      </c>
      <c r="R162" s="407">
        <f t="shared" si="61"/>
        <v>43.103448275862064</v>
      </c>
      <c r="S162" s="576">
        <f t="shared" si="57"/>
        <v>100</v>
      </c>
    </row>
    <row r="163" spans="1:19" s="413" customFormat="1" ht="12.75">
      <c r="A163" s="470" t="s">
        <v>377</v>
      </c>
      <c r="B163" s="471"/>
      <c r="C163" s="471"/>
      <c r="D163" s="471"/>
      <c r="E163" s="471" t="s">
        <v>381</v>
      </c>
      <c r="F163" s="471"/>
      <c r="G163" s="471"/>
      <c r="H163" s="403">
        <v>383</v>
      </c>
      <c r="I163" s="404" t="s">
        <v>90</v>
      </c>
      <c r="J163" s="405">
        <f aca="true" t="shared" si="69" ref="J163:O163">SUM(J164)</f>
        <v>0</v>
      </c>
      <c r="K163" s="405">
        <f t="shared" si="69"/>
        <v>10000</v>
      </c>
      <c r="L163" s="405">
        <f t="shared" si="69"/>
        <v>121000</v>
      </c>
      <c r="M163" s="405">
        <f t="shared" si="69"/>
        <v>25000</v>
      </c>
      <c r="N163" s="405">
        <f t="shared" si="69"/>
        <v>0</v>
      </c>
      <c r="O163" s="405">
        <f t="shared" si="69"/>
        <v>25000</v>
      </c>
      <c r="P163" s="406">
        <v>0</v>
      </c>
      <c r="Q163" s="407">
        <f t="shared" si="60"/>
        <v>1210</v>
      </c>
      <c r="R163" s="407">
        <f t="shared" si="61"/>
        <v>20.66115702479339</v>
      </c>
      <c r="S163" s="576">
        <f t="shared" si="57"/>
        <v>100</v>
      </c>
    </row>
    <row r="164" spans="1:19" ht="12.75">
      <c r="A164" s="470"/>
      <c r="B164" s="471"/>
      <c r="C164" s="471"/>
      <c r="D164" s="471"/>
      <c r="E164" s="471"/>
      <c r="F164" s="471"/>
      <c r="G164" s="471"/>
      <c r="H164" s="410">
        <v>3831</v>
      </c>
      <c r="I164" s="419" t="s">
        <v>91</v>
      </c>
      <c r="J164" s="412">
        <v>0</v>
      </c>
      <c r="K164" s="412">
        <v>10000</v>
      </c>
      <c r="L164" s="412">
        <v>121000</v>
      </c>
      <c r="M164" s="412">
        <f>Posebni!E84</f>
        <v>25000</v>
      </c>
      <c r="N164" s="412">
        <f>Posebni!F84</f>
        <v>0</v>
      </c>
      <c r="O164" s="412">
        <f>M164+N164</f>
        <v>25000</v>
      </c>
      <c r="P164" s="406">
        <v>0</v>
      </c>
      <c r="Q164" s="407">
        <f t="shared" si="60"/>
        <v>1210</v>
      </c>
      <c r="R164" s="407">
        <f t="shared" si="61"/>
        <v>20.66115702479339</v>
      </c>
      <c r="S164" s="576">
        <f t="shared" si="57"/>
        <v>100</v>
      </c>
    </row>
    <row r="165" spans="1:19" s="75" customFormat="1" ht="12.75">
      <c r="A165" s="474"/>
      <c r="B165" s="475"/>
      <c r="C165" s="475"/>
      <c r="D165" s="475"/>
      <c r="E165" s="475"/>
      <c r="F165" s="475"/>
      <c r="G165" s="475"/>
      <c r="H165" s="420">
        <v>384</v>
      </c>
      <c r="I165" s="421" t="s">
        <v>92</v>
      </c>
      <c r="J165" s="422">
        <f aca="true" t="shared" si="70" ref="J165:O165">SUM(J166:J167)</f>
        <v>0</v>
      </c>
      <c r="K165" s="422">
        <f t="shared" si="70"/>
        <v>0</v>
      </c>
      <c r="L165" s="422">
        <f t="shared" si="70"/>
        <v>0</v>
      </c>
      <c r="M165" s="422">
        <f t="shared" si="70"/>
        <v>0</v>
      </c>
      <c r="N165" s="422">
        <f t="shared" si="70"/>
        <v>0</v>
      </c>
      <c r="O165" s="422">
        <f t="shared" si="70"/>
        <v>0</v>
      </c>
      <c r="P165" s="406">
        <v>0</v>
      </c>
      <c r="Q165" s="407">
        <v>0</v>
      </c>
      <c r="R165" s="407">
        <v>0</v>
      </c>
      <c r="S165" s="576">
        <v>0</v>
      </c>
    </row>
    <row r="166" spans="1:19" s="101" customFormat="1" ht="12.75">
      <c r="A166" s="470"/>
      <c r="B166" s="471"/>
      <c r="C166" s="471"/>
      <c r="D166" s="471"/>
      <c r="E166" s="471"/>
      <c r="F166" s="471"/>
      <c r="G166" s="471"/>
      <c r="H166" s="410">
        <v>3841</v>
      </c>
      <c r="I166" s="419" t="s">
        <v>93</v>
      </c>
      <c r="J166" s="412">
        <v>0</v>
      </c>
      <c r="K166" s="412">
        <v>0</v>
      </c>
      <c r="L166" s="412">
        <v>0</v>
      </c>
      <c r="M166" s="412">
        <v>0</v>
      </c>
      <c r="N166" s="412">
        <v>0</v>
      </c>
      <c r="O166" s="412">
        <f>M166+N166</f>
        <v>0</v>
      </c>
      <c r="P166" s="406">
        <v>0</v>
      </c>
      <c r="Q166" s="407">
        <v>0</v>
      </c>
      <c r="R166" s="407">
        <v>0</v>
      </c>
      <c r="S166" s="576">
        <v>0</v>
      </c>
    </row>
    <row r="167" spans="1:19" s="409" customFormat="1" ht="12.75">
      <c r="A167" s="470"/>
      <c r="B167" s="471"/>
      <c r="C167" s="471"/>
      <c r="D167" s="471"/>
      <c r="E167" s="471"/>
      <c r="F167" s="471"/>
      <c r="G167" s="471"/>
      <c r="H167" s="410">
        <v>3842</v>
      </c>
      <c r="I167" s="419" t="s">
        <v>94</v>
      </c>
      <c r="J167" s="412">
        <v>0</v>
      </c>
      <c r="K167" s="412">
        <v>0</v>
      </c>
      <c r="L167" s="412">
        <v>0</v>
      </c>
      <c r="M167" s="412">
        <v>0</v>
      </c>
      <c r="N167" s="412">
        <v>0</v>
      </c>
      <c r="O167" s="412">
        <f>M167+N167</f>
        <v>0</v>
      </c>
      <c r="P167" s="406">
        <v>0</v>
      </c>
      <c r="Q167" s="407">
        <v>0</v>
      </c>
      <c r="R167" s="407">
        <v>0</v>
      </c>
      <c r="S167" s="576">
        <v>0</v>
      </c>
    </row>
    <row r="168" spans="1:19" ht="12.75">
      <c r="A168" s="470"/>
      <c r="B168" s="471"/>
      <c r="C168" s="471"/>
      <c r="D168" s="471"/>
      <c r="E168" s="471"/>
      <c r="F168" s="471"/>
      <c r="G168" s="471"/>
      <c r="H168" s="403">
        <v>385</v>
      </c>
      <c r="I168" s="404" t="s">
        <v>95</v>
      </c>
      <c r="J168" s="405">
        <f aca="true" t="shared" si="71" ref="J168:O168">SUM(J169)</f>
        <v>0</v>
      </c>
      <c r="K168" s="405">
        <f t="shared" si="71"/>
        <v>10000</v>
      </c>
      <c r="L168" s="405">
        <f t="shared" si="71"/>
        <v>10000</v>
      </c>
      <c r="M168" s="405">
        <f t="shared" si="71"/>
        <v>0</v>
      </c>
      <c r="N168" s="405">
        <f t="shared" si="71"/>
        <v>0</v>
      </c>
      <c r="O168" s="405">
        <f t="shared" si="71"/>
        <v>0</v>
      </c>
      <c r="P168" s="406">
        <v>0</v>
      </c>
      <c r="Q168" s="407">
        <f aca="true" t="shared" si="72" ref="Q168:R172">L168/K168*100</f>
        <v>100</v>
      </c>
      <c r="R168" s="407">
        <f t="shared" si="72"/>
        <v>0</v>
      </c>
      <c r="S168" s="576">
        <v>0</v>
      </c>
    </row>
    <row r="169" spans="1:19" s="101" customFormat="1" ht="12.75">
      <c r="A169" s="470"/>
      <c r="B169" s="471"/>
      <c r="C169" s="471"/>
      <c r="D169" s="471"/>
      <c r="E169" s="471"/>
      <c r="F169" s="471"/>
      <c r="G169" s="471"/>
      <c r="H169" s="410">
        <v>3851</v>
      </c>
      <c r="I169" s="419" t="s">
        <v>160</v>
      </c>
      <c r="J169" s="412">
        <v>0</v>
      </c>
      <c r="K169" s="412">
        <v>10000</v>
      </c>
      <c r="L169" s="412">
        <v>10000</v>
      </c>
      <c r="M169" s="412">
        <v>0</v>
      </c>
      <c r="N169" s="412">
        <v>0</v>
      </c>
      <c r="O169" s="412">
        <f>M169+N169</f>
        <v>0</v>
      </c>
      <c r="P169" s="406">
        <v>0</v>
      </c>
      <c r="Q169" s="407">
        <f t="shared" si="72"/>
        <v>100</v>
      </c>
      <c r="R169" s="407">
        <f t="shared" si="72"/>
        <v>0</v>
      </c>
      <c r="S169" s="576">
        <v>0</v>
      </c>
    </row>
    <row r="170" spans="1:19" s="409" customFormat="1" ht="12.75">
      <c r="A170" s="470"/>
      <c r="B170" s="471"/>
      <c r="C170" s="471"/>
      <c r="D170" s="471" t="s">
        <v>380</v>
      </c>
      <c r="E170" s="471"/>
      <c r="F170" s="471"/>
      <c r="G170" s="471"/>
      <c r="H170" s="423">
        <v>386</v>
      </c>
      <c r="I170" s="66" t="s">
        <v>127</v>
      </c>
      <c r="J170" s="405">
        <f aca="true" t="shared" si="73" ref="J170:O170">SUM(J171)</f>
        <v>0</v>
      </c>
      <c r="K170" s="405">
        <f t="shared" si="73"/>
        <v>10000</v>
      </c>
      <c r="L170" s="405">
        <f t="shared" si="73"/>
        <v>50000</v>
      </c>
      <c r="M170" s="405">
        <f t="shared" si="73"/>
        <v>50000</v>
      </c>
      <c r="N170" s="405">
        <f t="shared" si="73"/>
        <v>15000</v>
      </c>
      <c r="O170" s="405">
        <f t="shared" si="73"/>
        <v>65000</v>
      </c>
      <c r="P170" s="406">
        <v>0</v>
      </c>
      <c r="Q170" s="407">
        <f t="shared" si="72"/>
        <v>500</v>
      </c>
      <c r="R170" s="407">
        <f t="shared" si="72"/>
        <v>100</v>
      </c>
      <c r="S170" s="576">
        <f>AVERAGE(O170/M170*100)</f>
        <v>130</v>
      </c>
    </row>
    <row r="171" spans="1:19" s="413" customFormat="1" ht="12.75">
      <c r="A171" s="453"/>
      <c r="B171" s="454"/>
      <c r="C171" s="454"/>
      <c r="D171" s="454"/>
      <c r="E171" s="454"/>
      <c r="F171" s="454"/>
      <c r="G171" s="454"/>
      <c r="H171" s="26">
        <v>3861</v>
      </c>
      <c r="I171" s="16" t="s">
        <v>402</v>
      </c>
      <c r="J171" s="17">
        <v>0</v>
      </c>
      <c r="K171" s="17">
        <v>10000</v>
      </c>
      <c r="L171" s="17">
        <v>50000</v>
      </c>
      <c r="M171" s="17">
        <f>Posebni!E398</f>
        <v>50000</v>
      </c>
      <c r="N171" s="17">
        <f>Posebni!F398</f>
        <v>15000</v>
      </c>
      <c r="O171" s="412">
        <f>M171+N171</f>
        <v>65000</v>
      </c>
      <c r="P171" s="57">
        <v>0</v>
      </c>
      <c r="Q171" s="58">
        <f t="shared" si="72"/>
        <v>500</v>
      </c>
      <c r="R171" s="58">
        <f t="shared" si="72"/>
        <v>100</v>
      </c>
      <c r="S171" s="576">
        <f>AVERAGE(O171/M171*100)</f>
        <v>130</v>
      </c>
    </row>
    <row r="172" spans="1:19" s="413" customFormat="1" ht="13.5" thickBot="1">
      <c r="A172" s="478"/>
      <c r="B172" s="479"/>
      <c r="C172" s="479"/>
      <c r="D172" s="479"/>
      <c r="E172" s="479"/>
      <c r="F172" s="479"/>
      <c r="G172" s="479"/>
      <c r="H172" s="76">
        <v>4</v>
      </c>
      <c r="I172" s="77" t="s">
        <v>4</v>
      </c>
      <c r="J172" s="78" t="e">
        <f aca="true" t="shared" si="74" ref="J172:O172">SUM(J173+J176+J191)</f>
        <v>#REF!</v>
      </c>
      <c r="K172" s="78" t="e">
        <f t="shared" si="74"/>
        <v>#REF!</v>
      </c>
      <c r="L172" s="78" t="e">
        <f t="shared" si="74"/>
        <v>#REF!</v>
      </c>
      <c r="M172" s="78">
        <f t="shared" si="74"/>
        <v>9847000</v>
      </c>
      <c r="N172" s="78">
        <f t="shared" si="74"/>
        <v>-5473000</v>
      </c>
      <c r="O172" s="78">
        <f t="shared" si="74"/>
        <v>4374000</v>
      </c>
      <c r="P172" s="79" t="e">
        <f>K172/J172*100</f>
        <v>#REF!</v>
      </c>
      <c r="Q172" s="80" t="e">
        <f t="shared" si="72"/>
        <v>#REF!</v>
      </c>
      <c r="R172" s="80" t="e">
        <f t="shared" si="72"/>
        <v>#REF!</v>
      </c>
      <c r="S172" s="81">
        <f>N172/M172*100</f>
        <v>-55.58037981110998</v>
      </c>
    </row>
    <row r="173" spans="1:19" s="413" customFormat="1" ht="12.75">
      <c r="A173" s="468"/>
      <c r="B173" s="469"/>
      <c r="C173" s="469"/>
      <c r="D173" s="469"/>
      <c r="E173" s="469"/>
      <c r="F173" s="469"/>
      <c r="G173" s="469"/>
      <c r="H173" s="95">
        <v>41</v>
      </c>
      <c r="I173" s="105" t="s">
        <v>161</v>
      </c>
      <c r="J173" s="97">
        <f aca="true" t="shared" si="75" ref="J173:O174">SUM(J174)</f>
        <v>0</v>
      </c>
      <c r="K173" s="97">
        <f t="shared" si="75"/>
        <v>70000</v>
      </c>
      <c r="L173" s="97">
        <f t="shared" si="75"/>
        <v>0</v>
      </c>
      <c r="M173" s="97">
        <f t="shared" si="75"/>
        <v>0</v>
      </c>
      <c r="N173" s="97">
        <f t="shared" si="75"/>
        <v>210000</v>
      </c>
      <c r="O173" s="97">
        <f t="shared" si="75"/>
        <v>210000</v>
      </c>
      <c r="P173" s="97" t="e">
        <f>Posebni!H369</f>
        <v>#DIV/0!</v>
      </c>
      <c r="Q173" s="97" t="e">
        <f>Posebni!#REF!</f>
        <v>#REF!</v>
      </c>
      <c r="R173" s="97">
        <f>Posebni!I368</f>
        <v>0</v>
      </c>
      <c r="S173" s="100" t="e">
        <f>N173/M173*100</f>
        <v>#DIV/0!</v>
      </c>
    </row>
    <row r="174" spans="1:19" s="409" customFormat="1" ht="12.75">
      <c r="A174" s="470" t="s">
        <v>377</v>
      </c>
      <c r="B174" s="471"/>
      <c r="C174" s="471"/>
      <c r="D174" s="471"/>
      <c r="E174" s="471"/>
      <c r="F174" s="471" t="s">
        <v>382</v>
      </c>
      <c r="G174" s="471"/>
      <c r="H174" s="403">
        <v>411</v>
      </c>
      <c r="I174" s="404" t="s">
        <v>96</v>
      </c>
      <c r="J174" s="405">
        <f t="shared" si="75"/>
        <v>0</v>
      </c>
      <c r="K174" s="405">
        <f t="shared" si="75"/>
        <v>70000</v>
      </c>
      <c r="L174" s="405">
        <f t="shared" si="75"/>
        <v>0</v>
      </c>
      <c r="M174" s="405">
        <f t="shared" si="75"/>
        <v>0</v>
      </c>
      <c r="N174" s="405">
        <f t="shared" si="75"/>
        <v>210000</v>
      </c>
      <c r="O174" s="405">
        <f t="shared" si="75"/>
        <v>210000</v>
      </c>
      <c r="P174" s="406">
        <v>0</v>
      </c>
      <c r="Q174" s="407">
        <f aca="true" t="shared" si="76" ref="Q174:Q184">L174/K174*100</f>
        <v>0</v>
      </c>
      <c r="R174" s="407">
        <v>0</v>
      </c>
      <c r="S174" s="576" t="e">
        <f aca="true" t="shared" si="77" ref="S174:S188">AVERAGE(O174/M174*100)</f>
        <v>#DIV/0!</v>
      </c>
    </row>
    <row r="175" spans="1:19" s="413" customFormat="1" ht="12.75">
      <c r="A175" s="453"/>
      <c r="B175" s="454"/>
      <c r="C175" s="454"/>
      <c r="D175" s="454"/>
      <c r="E175" s="454"/>
      <c r="F175" s="454"/>
      <c r="G175" s="454"/>
      <c r="H175" s="26">
        <v>4111</v>
      </c>
      <c r="I175" s="16" t="s">
        <v>41</v>
      </c>
      <c r="J175" s="17">
        <v>0</v>
      </c>
      <c r="K175" s="17">
        <v>70000</v>
      </c>
      <c r="L175" s="17">
        <v>0</v>
      </c>
      <c r="M175" s="17">
        <f>Posebni!E371</f>
        <v>0</v>
      </c>
      <c r="N175" s="17">
        <f>Posebni!F371</f>
        <v>210000</v>
      </c>
      <c r="O175" s="412">
        <f>M175+N175</f>
        <v>210000</v>
      </c>
      <c r="P175" s="57">
        <v>0</v>
      </c>
      <c r="Q175" s="58">
        <f t="shared" si="76"/>
        <v>0</v>
      </c>
      <c r="R175" s="58">
        <v>0</v>
      </c>
      <c r="S175" s="576" t="e">
        <f t="shared" si="77"/>
        <v>#DIV/0!</v>
      </c>
    </row>
    <row r="176" spans="1:19" s="413" customFormat="1" ht="12.75">
      <c r="A176" s="476"/>
      <c r="B176" s="477"/>
      <c r="C176" s="477"/>
      <c r="D176" s="477"/>
      <c r="E176" s="477"/>
      <c r="F176" s="477"/>
      <c r="G176" s="477"/>
      <c r="H176" s="102">
        <v>42</v>
      </c>
      <c r="I176" s="106" t="s">
        <v>162</v>
      </c>
      <c r="J176" s="104" t="e">
        <f>SUM(J177+J181+#REF!+#REF!+J187)</f>
        <v>#REF!</v>
      </c>
      <c r="K176" s="104" t="e">
        <f>SUM(K177+K181+#REF!+K187)</f>
        <v>#REF!</v>
      </c>
      <c r="L176" s="104" t="e">
        <f>SUM(L177+L181+#REF!+L187)</f>
        <v>#REF!</v>
      </c>
      <c r="M176" s="104">
        <f>SUM(M177+M181+M187)</f>
        <v>9463000</v>
      </c>
      <c r="N176" s="104">
        <f>SUM(N177+N181+N187)</f>
        <v>-6198000</v>
      </c>
      <c r="O176" s="104">
        <f>SUM(O177+O181+O187)</f>
        <v>3265000</v>
      </c>
      <c r="P176" s="98" t="e">
        <f>K176/J176*100</f>
        <v>#REF!</v>
      </c>
      <c r="Q176" s="99" t="e">
        <f t="shared" si="76"/>
        <v>#REF!</v>
      </c>
      <c r="R176" s="99" t="e">
        <f aca="true" t="shared" si="78" ref="R176:R184">M176/L176*100</f>
        <v>#REF!</v>
      </c>
      <c r="S176" s="578">
        <f t="shared" si="77"/>
        <v>34.502800380429036</v>
      </c>
    </row>
    <row r="177" spans="1:19" s="413" customFormat="1" ht="12.75">
      <c r="A177" s="470" t="s">
        <v>377</v>
      </c>
      <c r="B177" s="471"/>
      <c r="C177" s="471" t="s">
        <v>379</v>
      </c>
      <c r="D177" s="471" t="s">
        <v>380</v>
      </c>
      <c r="E177" s="471"/>
      <c r="F177" s="471"/>
      <c r="G177" s="471"/>
      <c r="H177" s="403">
        <v>421</v>
      </c>
      <c r="I177" s="404" t="s">
        <v>98</v>
      </c>
      <c r="J177" s="405">
        <f aca="true" t="shared" si="79" ref="J177:O177">SUM(J178:J180)</f>
        <v>3570032</v>
      </c>
      <c r="K177" s="405">
        <f t="shared" si="79"/>
        <v>1450000</v>
      </c>
      <c r="L177" s="405">
        <f t="shared" si="79"/>
        <v>190000</v>
      </c>
      <c r="M177" s="405">
        <f t="shared" si="79"/>
        <v>9288000</v>
      </c>
      <c r="N177" s="405">
        <f t="shared" si="79"/>
        <v>-6083000</v>
      </c>
      <c r="O177" s="405">
        <f t="shared" si="79"/>
        <v>3205000</v>
      </c>
      <c r="P177" s="406">
        <f>K177/J177*100</f>
        <v>40.61588243466725</v>
      </c>
      <c r="Q177" s="407">
        <f t="shared" si="76"/>
        <v>13.10344827586207</v>
      </c>
      <c r="R177" s="407">
        <f t="shared" si="78"/>
        <v>4888.421052631579</v>
      </c>
      <c r="S177" s="576">
        <f t="shared" si="77"/>
        <v>34.50689061154178</v>
      </c>
    </row>
    <row r="178" spans="1:19" s="413" customFormat="1" ht="12.75">
      <c r="A178" s="470"/>
      <c r="B178" s="471"/>
      <c r="C178" s="471"/>
      <c r="D178" s="471"/>
      <c r="E178" s="471"/>
      <c r="F178" s="471"/>
      <c r="G178" s="471"/>
      <c r="H178" s="410">
        <v>4212</v>
      </c>
      <c r="I178" s="419" t="s">
        <v>99</v>
      </c>
      <c r="J178" s="412">
        <v>700190</v>
      </c>
      <c r="K178" s="412">
        <v>350000</v>
      </c>
      <c r="L178" s="412">
        <v>70000</v>
      </c>
      <c r="M178" s="412">
        <f>Posebni!E413+Posebni!E483</f>
        <v>860000</v>
      </c>
      <c r="N178" s="412">
        <f>Posebni!F413+Posebni!F483</f>
        <v>-179000</v>
      </c>
      <c r="O178" s="412">
        <f>M178+N178</f>
        <v>681000</v>
      </c>
      <c r="P178" s="406">
        <f>K178/J178*100</f>
        <v>49.98643225410246</v>
      </c>
      <c r="Q178" s="407">
        <f t="shared" si="76"/>
        <v>20</v>
      </c>
      <c r="R178" s="407">
        <f t="shared" si="78"/>
        <v>1228.5714285714287</v>
      </c>
      <c r="S178" s="576">
        <f t="shared" si="77"/>
        <v>79.18604651162791</v>
      </c>
    </row>
    <row r="179" spans="1:19" s="413" customFormat="1" ht="12.75">
      <c r="A179" s="470"/>
      <c r="B179" s="471"/>
      <c r="C179" s="471"/>
      <c r="D179" s="471"/>
      <c r="E179" s="471"/>
      <c r="F179" s="471"/>
      <c r="G179" s="471"/>
      <c r="H179" s="410">
        <v>4213</v>
      </c>
      <c r="I179" s="419" t="s">
        <v>141</v>
      </c>
      <c r="J179" s="412">
        <v>2869842</v>
      </c>
      <c r="K179" s="412">
        <v>100000</v>
      </c>
      <c r="L179" s="412">
        <v>100000</v>
      </c>
      <c r="M179" s="412">
        <f>Posebni!E386+Posebni!E387+Posebni!E388+Posebni!E389+Posebni!E390+Posebni!E391+Posebni!E392</f>
        <v>1406000</v>
      </c>
      <c r="N179" s="412">
        <f>Posebni!F386+Posebni!F387+Posebni!F388+Posebni!F389+Posebni!F390+Posebni!F391+Posebni!F392</f>
        <v>-70000</v>
      </c>
      <c r="O179" s="412">
        <f>M179+N179</f>
        <v>1336000</v>
      </c>
      <c r="P179" s="406">
        <f>K179/J179*100</f>
        <v>3.48451238778999</v>
      </c>
      <c r="Q179" s="407">
        <f t="shared" si="76"/>
        <v>100</v>
      </c>
      <c r="R179" s="407">
        <f t="shared" si="78"/>
        <v>1406</v>
      </c>
      <c r="S179" s="576">
        <f t="shared" si="77"/>
        <v>95.02133712660029</v>
      </c>
    </row>
    <row r="180" spans="1:19" s="409" customFormat="1" ht="12.75">
      <c r="A180" s="470"/>
      <c r="B180" s="471"/>
      <c r="C180" s="471"/>
      <c r="D180" s="471"/>
      <c r="E180" s="471"/>
      <c r="F180" s="471"/>
      <c r="G180" s="471"/>
      <c r="H180" s="410">
        <v>4214</v>
      </c>
      <c r="I180" s="419" t="s">
        <v>119</v>
      </c>
      <c r="J180" s="412">
        <v>0</v>
      </c>
      <c r="K180" s="412">
        <v>1000000</v>
      </c>
      <c r="L180" s="412">
        <v>20000</v>
      </c>
      <c r="M180" s="412">
        <f>Posebni!E377+Posebni!E421+Posebni!E427+Posebni!E451+Posebni!E452+Posebni!E459+Posebni!E460+Posebni!E466+Posebni!E314+Posebni!E453</f>
        <v>7022000</v>
      </c>
      <c r="N180" s="412">
        <f>Posebni!F377+Posebni!F421+Posebni!F427+Posebni!F451+Posebni!F452+Posebni!F459+Posebni!F460+Posebni!F466+Posebni!F314+Posebni!F453</f>
        <v>-5834000</v>
      </c>
      <c r="O180" s="412">
        <f>M180+N180</f>
        <v>1188000</v>
      </c>
      <c r="P180" s="406">
        <v>0</v>
      </c>
      <c r="Q180" s="407">
        <f t="shared" si="76"/>
        <v>2</v>
      </c>
      <c r="R180" s="407">
        <f t="shared" si="78"/>
        <v>35110</v>
      </c>
      <c r="S180" s="576">
        <f t="shared" si="77"/>
        <v>16.91825690686414</v>
      </c>
    </row>
    <row r="181" spans="1:19" ht="12.75">
      <c r="A181" s="470" t="s">
        <v>377</v>
      </c>
      <c r="B181" s="471"/>
      <c r="C181" s="471"/>
      <c r="D181" s="471"/>
      <c r="E181" s="471"/>
      <c r="F181" s="471"/>
      <c r="G181" s="471"/>
      <c r="H181" s="403">
        <v>422</v>
      </c>
      <c r="I181" s="404" t="s">
        <v>100</v>
      </c>
      <c r="J181" s="405">
        <f aca="true" t="shared" si="80" ref="J181:O181">SUM(J182:J186)</f>
        <v>15009</v>
      </c>
      <c r="K181" s="405">
        <f t="shared" si="80"/>
        <v>62000</v>
      </c>
      <c r="L181" s="405">
        <f t="shared" si="80"/>
        <v>62000</v>
      </c>
      <c r="M181" s="405">
        <f t="shared" si="80"/>
        <v>150000</v>
      </c>
      <c r="N181" s="405">
        <f t="shared" si="80"/>
        <v>-100000</v>
      </c>
      <c r="O181" s="405">
        <f t="shared" si="80"/>
        <v>50000</v>
      </c>
      <c r="P181" s="406">
        <f>K181/J181*100</f>
        <v>413.0854820441069</v>
      </c>
      <c r="Q181" s="407">
        <f t="shared" si="76"/>
        <v>100</v>
      </c>
      <c r="R181" s="407">
        <f t="shared" si="78"/>
        <v>241.93548387096774</v>
      </c>
      <c r="S181" s="576">
        <f t="shared" si="77"/>
        <v>33.33333333333333</v>
      </c>
    </row>
    <row r="182" spans="1:19" ht="12.75">
      <c r="A182" s="470"/>
      <c r="B182" s="471"/>
      <c r="C182" s="471"/>
      <c r="D182" s="471"/>
      <c r="E182" s="471"/>
      <c r="F182" s="471"/>
      <c r="G182" s="471"/>
      <c r="H182" s="410">
        <v>4221</v>
      </c>
      <c r="I182" s="419" t="s">
        <v>166</v>
      </c>
      <c r="J182" s="412">
        <v>15009</v>
      </c>
      <c r="K182" s="412">
        <v>20000</v>
      </c>
      <c r="L182" s="412">
        <v>20000</v>
      </c>
      <c r="M182" s="412">
        <f>Posebni!E62+Posebni!E415</f>
        <v>35000</v>
      </c>
      <c r="N182" s="412">
        <f>Posebni!F62+Posebni!F415</f>
        <v>15000</v>
      </c>
      <c r="O182" s="412">
        <f>M182+N182</f>
        <v>50000</v>
      </c>
      <c r="P182" s="406">
        <f>K182/J182*100</f>
        <v>133.2533813045506</v>
      </c>
      <c r="Q182" s="407">
        <f t="shared" si="76"/>
        <v>100</v>
      </c>
      <c r="R182" s="407">
        <f t="shared" si="78"/>
        <v>175</v>
      </c>
      <c r="S182" s="576">
        <f t="shared" si="77"/>
        <v>142.85714285714286</v>
      </c>
    </row>
    <row r="183" spans="1:19" ht="12.75">
      <c r="A183" s="470"/>
      <c r="B183" s="471"/>
      <c r="C183" s="471"/>
      <c r="D183" s="471"/>
      <c r="E183" s="471"/>
      <c r="F183" s="471"/>
      <c r="G183" s="471"/>
      <c r="H183" s="410">
        <v>4222</v>
      </c>
      <c r="I183" s="419" t="s">
        <v>102</v>
      </c>
      <c r="J183" s="412">
        <v>0</v>
      </c>
      <c r="K183" s="412">
        <v>5000</v>
      </c>
      <c r="L183" s="412">
        <v>5000</v>
      </c>
      <c r="M183" s="412">
        <f>Posebni!E63</f>
        <v>5000</v>
      </c>
      <c r="N183" s="412">
        <f>Posebni!F63</f>
        <v>-5000</v>
      </c>
      <c r="O183" s="412">
        <f>M183+N183</f>
        <v>0</v>
      </c>
      <c r="P183" s="406">
        <v>0</v>
      </c>
      <c r="Q183" s="407">
        <f t="shared" si="76"/>
        <v>100</v>
      </c>
      <c r="R183" s="407">
        <f t="shared" si="78"/>
        <v>100</v>
      </c>
      <c r="S183" s="576">
        <f t="shared" si="77"/>
        <v>0</v>
      </c>
    </row>
    <row r="184" spans="1:19" s="413" customFormat="1" ht="12.75">
      <c r="A184" s="470"/>
      <c r="B184" s="471"/>
      <c r="C184" s="471"/>
      <c r="D184" s="471"/>
      <c r="E184" s="471"/>
      <c r="F184" s="471"/>
      <c r="G184" s="471"/>
      <c r="H184" s="410">
        <v>4223</v>
      </c>
      <c r="I184" s="419" t="s">
        <v>114</v>
      </c>
      <c r="J184" s="412">
        <v>0</v>
      </c>
      <c r="K184" s="412">
        <v>2000</v>
      </c>
      <c r="L184" s="412">
        <v>2000</v>
      </c>
      <c r="M184" s="412">
        <f>Posebni!E64</f>
        <v>10000</v>
      </c>
      <c r="N184" s="412">
        <f>Posebni!F64</f>
        <v>-10000</v>
      </c>
      <c r="O184" s="412">
        <f>Posebni!G64</f>
        <v>0</v>
      </c>
      <c r="P184" s="406">
        <v>0</v>
      </c>
      <c r="Q184" s="407">
        <f t="shared" si="76"/>
        <v>100</v>
      </c>
      <c r="R184" s="407">
        <f t="shared" si="78"/>
        <v>500</v>
      </c>
      <c r="S184" s="576">
        <f t="shared" si="77"/>
        <v>0</v>
      </c>
    </row>
    <row r="185" spans="1:19" s="409" customFormat="1" ht="12.75">
      <c r="A185" s="470"/>
      <c r="B185" s="471"/>
      <c r="C185" s="471"/>
      <c r="D185" s="471"/>
      <c r="E185" s="471"/>
      <c r="F185" s="471"/>
      <c r="G185" s="471"/>
      <c r="H185" s="410">
        <v>4226</v>
      </c>
      <c r="I185" s="419" t="s">
        <v>403</v>
      </c>
      <c r="J185" s="412"/>
      <c r="K185" s="412"/>
      <c r="L185" s="412"/>
      <c r="M185" s="412">
        <f>Posebni!E65</f>
        <v>10000</v>
      </c>
      <c r="N185" s="412">
        <f>Posebni!F65</f>
        <v>-10000</v>
      </c>
      <c r="O185" s="412">
        <f>M185+N185</f>
        <v>0</v>
      </c>
      <c r="P185" s="406"/>
      <c r="Q185" s="407"/>
      <c r="R185" s="407"/>
      <c r="S185" s="576">
        <f t="shared" si="77"/>
        <v>0</v>
      </c>
    </row>
    <row r="186" spans="1:19" s="5" customFormat="1" ht="12.75">
      <c r="A186" s="470"/>
      <c r="B186" s="471"/>
      <c r="C186" s="471"/>
      <c r="D186" s="471"/>
      <c r="E186" s="471"/>
      <c r="F186" s="471"/>
      <c r="G186" s="471"/>
      <c r="H186" s="410">
        <v>4227</v>
      </c>
      <c r="I186" s="419" t="s">
        <v>103</v>
      </c>
      <c r="J186" s="412">
        <v>0</v>
      </c>
      <c r="K186" s="412">
        <v>35000</v>
      </c>
      <c r="L186" s="412">
        <v>35000</v>
      </c>
      <c r="M186" s="412">
        <f>Posebni!E66+Posebni!E436+Posebni!E445</f>
        <v>90000</v>
      </c>
      <c r="N186" s="412">
        <f>Posebni!F66+Posebni!F436+Posebni!F445</f>
        <v>-90000</v>
      </c>
      <c r="O186" s="412">
        <f>M186+N186</f>
        <v>0</v>
      </c>
      <c r="P186" s="406">
        <v>0</v>
      </c>
      <c r="Q186" s="407">
        <f aca="true" t="shared" si="81" ref="Q186:R188">L186/K186*100</f>
        <v>100</v>
      </c>
      <c r="R186" s="407">
        <f t="shared" si="81"/>
        <v>257.14285714285717</v>
      </c>
      <c r="S186" s="576">
        <f t="shared" si="77"/>
        <v>0</v>
      </c>
    </row>
    <row r="187" spans="1:19" s="5" customFormat="1" ht="12.75">
      <c r="A187" s="470" t="s">
        <v>377</v>
      </c>
      <c r="B187" s="471"/>
      <c r="C187" s="471"/>
      <c r="D187" s="471"/>
      <c r="E187" s="471"/>
      <c r="F187" s="471"/>
      <c r="G187" s="471"/>
      <c r="H187" s="403">
        <v>426</v>
      </c>
      <c r="I187" s="404" t="s">
        <v>117</v>
      </c>
      <c r="J187" s="405">
        <f>SUM(J188:J189)</f>
        <v>0</v>
      </c>
      <c r="K187" s="405">
        <f>SUM(K188:K189)</f>
        <v>105000</v>
      </c>
      <c r="L187" s="405">
        <f>SUM(L188:L189)</f>
        <v>5000</v>
      </c>
      <c r="M187" s="405">
        <f>SUM(M188:M190)</f>
        <v>25000</v>
      </c>
      <c r="N187" s="405">
        <f>SUM(N188:N190)</f>
        <v>-15000</v>
      </c>
      <c r="O187" s="405">
        <f>SUM(O188:O190)</f>
        <v>10000</v>
      </c>
      <c r="P187" s="406">
        <v>0</v>
      </c>
      <c r="Q187" s="407">
        <f t="shared" si="81"/>
        <v>4.761904761904762</v>
      </c>
      <c r="R187" s="407">
        <f t="shared" si="81"/>
        <v>500</v>
      </c>
      <c r="S187" s="576">
        <f t="shared" si="77"/>
        <v>40</v>
      </c>
    </row>
    <row r="188" spans="1:19" ht="12.75">
      <c r="A188" s="453"/>
      <c r="B188" s="454"/>
      <c r="C188" s="454"/>
      <c r="D188" s="454"/>
      <c r="E188" s="454"/>
      <c r="F188" s="454"/>
      <c r="G188" s="454"/>
      <c r="H188" s="26">
        <v>4262</v>
      </c>
      <c r="I188" s="16" t="s">
        <v>115</v>
      </c>
      <c r="J188" s="17">
        <v>0</v>
      </c>
      <c r="K188" s="17">
        <v>5000</v>
      </c>
      <c r="L188" s="17">
        <v>5000</v>
      </c>
      <c r="M188" s="17">
        <f>Posebni!E72</f>
        <v>15000</v>
      </c>
      <c r="N188" s="17">
        <f>Posebni!F72</f>
        <v>-15000</v>
      </c>
      <c r="O188" s="412">
        <f>M188+N188</f>
        <v>0</v>
      </c>
      <c r="P188" s="57">
        <v>0</v>
      </c>
      <c r="Q188" s="58">
        <f t="shared" si="81"/>
        <v>100</v>
      </c>
      <c r="R188" s="58">
        <f t="shared" si="81"/>
        <v>300</v>
      </c>
      <c r="S188" s="576">
        <f t="shared" si="77"/>
        <v>0</v>
      </c>
    </row>
    <row r="189" spans="1:19" s="87" customFormat="1" ht="12.75">
      <c r="A189" s="453"/>
      <c r="B189" s="454"/>
      <c r="C189" s="454"/>
      <c r="D189" s="454"/>
      <c r="E189" s="454"/>
      <c r="F189" s="454"/>
      <c r="G189" s="454"/>
      <c r="H189" s="26">
        <v>4263</v>
      </c>
      <c r="I189" s="16" t="s">
        <v>713</v>
      </c>
      <c r="J189" s="17">
        <v>0</v>
      </c>
      <c r="K189" s="17">
        <v>100000</v>
      </c>
      <c r="L189" s="17">
        <v>0</v>
      </c>
      <c r="M189" s="17">
        <f>Posebni!E497</f>
        <v>0</v>
      </c>
      <c r="N189" s="17">
        <f>Posebni!F497</f>
        <v>0</v>
      </c>
      <c r="O189" s="412">
        <f>M189+N189</f>
        <v>0</v>
      </c>
      <c r="P189" s="57">
        <v>0</v>
      </c>
      <c r="Q189" s="58">
        <v>0</v>
      </c>
      <c r="R189" s="58">
        <v>0</v>
      </c>
      <c r="S189" s="576">
        <v>0</v>
      </c>
    </row>
    <row r="190" spans="1:19" s="101" customFormat="1" ht="12.75">
      <c r="A190" s="453"/>
      <c r="B190" s="454"/>
      <c r="C190" s="454"/>
      <c r="D190" s="454"/>
      <c r="E190" s="454"/>
      <c r="F190" s="454"/>
      <c r="G190" s="454"/>
      <c r="H190" s="26">
        <v>4264</v>
      </c>
      <c r="I190" s="16" t="s">
        <v>404</v>
      </c>
      <c r="J190" s="17"/>
      <c r="K190" s="17"/>
      <c r="L190" s="17"/>
      <c r="M190" s="17">
        <f>Posebni!E205</f>
        <v>10000</v>
      </c>
      <c r="N190" s="17">
        <f>Posebni!F205</f>
        <v>0</v>
      </c>
      <c r="O190" s="412">
        <f>M190+N190</f>
        <v>10000</v>
      </c>
      <c r="P190" s="57"/>
      <c r="Q190" s="58"/>
      <c r="R190" s="58"/>
      <c r="S190" s="576">
        <f>AVERAGE(O190/M190*100)</f>
        <v>100</v>
      </c>
    </row>
    <row r="191" spans="1:19" s="409" customFormat="1" ht="12.75">
      <c r="A191" s="476"/>
      <c r="B191" s="477"/>
      <c r="C191" s="477"/>
      <c r="D191" s="477"/>
      <c r="E191" s="477"/>
      <c r="F191" s="477"/>
      <c r="G191" s="477"/>
      <c r="H191" s="102">
        <v>45</v>
      </c>
      <c r="I191" s="106" t="s">
        <v>369</v>
      </c>
      <c r="J191" s="104">
        <f aca="true" t="shared" si="82" ref="J191:O191">SUM(J192+J194)</f>
        <v>0</v>
      </c>
      <c r="K191" s="104">
        <f t="shared" si="82"/>
        <v>0</v>
      </c>
      <c r="L191" s="104">
        <f t="shared" si="82"/>
        <v>0</v>
      </c>
      <c r="M191" s="104">
        <f t="shared" si="82"/>
        <v>384000</v>
      </c>
      <c r="N191" s="104">
        <f t="shared" si="82"/>
        <v>515000</v>
      </c>
      <c r="O191" s="104">
        <f t="shared" si="82"/>
        <v>899000</v>
      </c>
      <c r="P191" s="98" t="e">
        <f aca="true" t="shared" si="83" ref="P191:R192">K191/J191*100</f>
        <v>#DIV/0!</v>
      </c>
      <c r="Q191" s="99" t="e">
        <f t="shared" si="83"/>
        <v>#DIV/0!</v>
      </c>
      <c r="R191" s="99" t="e">
        <f t="shared" si="83"/>
        <v>#DIV/0!</v>
      </c>
      <c r="S191" s="578">
        <v>0</v>
      </c>
    </row>
    <row r="192" spans="1:19" s="2" customFormat="1" ht="12.75">
      <c r="A192" s="470" t="s">
        <v>377</v>
      </c>
      <c r="B192" s="471"/>
      <c r="C192" s="471"/>
      <c r="D192" s="471" t="s">
        <v>380</v>
      </c>
      <c r="E192" s="471"/>
      <c r="F192" s="471"/>
      <c r="G192" s="471"/>
      <c r="H192" s="403">
        <v>451</v>
      </c>
      <c r="I192" s="404" t="s">
        <v>163</v>
      </c>
      <c r="J192" s="405">
        <f>SUM(J193:J193)</f>
        <v>0</v>
      </c>
      <c r="K192" s="405">
        <f>SUM(K193:K193)</f>
        <v>0</v>
      </c>
      <c r="L192" s="405">
        <f>SUM(L193:L193)</f>
        <v>0</v>
      </c>
      <c r="M192" s="405">
        <f>SUM(M193)</f>
        <v>384000</v>
      </c>
      <c r="N192" s="405">
        <f>SUM(N193)</f>
        <v>515000</v>
      </c>
      <c r="O192" s="405">
        <f>SUM(O193)</f>
        <v>899000</v>
      </c>
      <c r="P192" s="406" t="e">
        <f t="shared" si="83"/>
        <v>#DIV/0!</v>
      </c>
      <c r="Q192" s="407" t="e">
        <f t="shared" si="83"/>
        <v>#DIV/0!</v>
      </c>
      <c r="R192" s="407" t="e">
        <f t="shared" si="83"/>
        <v>#DIV/0!</v>
      </c>
      <c r="S192" s="576">
        <v>0</v>
      </c>
    </row>
    <row r="193" spans="1:19" s="101" customFormat="1" ht="12.75">
      <c r="A193" s="470"/>
      <c r="B193" s="471"/>
      <c r="C193" s="471"/>
      <c r="D193" s="471"/>
      <c r="E193" s="471"/>
      <c r="F193" s="471"/>
      <c r="G193" s="471"/>
      <c r="H193" s="410">
        <v>4511</v>
      </c>
      <c r="I193" s="419" t="s">
        <v>104</v>
      </c>
      <c r="J193" s="412">
        <v>0</v>
      </c>
      <c r="K193" s="412">
        <v>0</v>
      </c>
      <c r="L193" s="412">
        <v>0</v>
      </c>
      <c r="M193" s="412">
        <f>Posebni!E380+Posebni!E472+Posebni!E478</f>
        <v>384000</v>
      </c>
      <c r="N193" s="412">
        <f>Posebni!F380+Posebni!F472+Posebni!F478</f>
        <v>515000</v>
      </c>
      <c r="O193" s="412">
        <f>M193+N193</f>
        <v>899000</v>
      </c>
      <c r="P193" s="406">
        <v>0</v>
      </c>
      <c r="Q193" s="407">
        <v>0</v>
      </c>
      <c r="R193" s="407">
        <v>0</v>
      </c>
      <c r="S193" s="576">
        <v>0</v>
      </c>
    </row>
    <row r="194" spans="1:19" s="409" customFormat="1" ht="12.75">
      <c r="A194" s="470"/>
      <c r="B194" s="471"/>
      <c r="C194" s="471"/>
      <c r="D194" s="471"/>
      <c r="E194" s="471"/>
      <c r="F194" s="471"/>
      <c r="G194" s="471"/>
      <c r="H194" s="403">
        <v>452</v>
      </c>
      <c r="I194" s="431" t="s">
        <v>105</v>
      </c>
      <c r="J194" s="405">
        <f aca="true" t="shared" si="84" ref="J194:O194">SUM(J195)</f>
        <v>0</v>
      </c>
      <c r="K194" s="405">
        <f t="shared" si="84"/>
        <v>0</v>
      </c>
      <c r="L194" s="405">
        <f t="shared" si="84"/>
        <v>0</v>
      </c>
      <c r="M194" s="405">
        <f t="shared" si="84"/>
        <v>0</v>
      </c>
      <c r="N194" s="405">
        <f t="shared" si="84"/>
        <v>0</v>
      </c>
      <c r="O194" s="405">
        <f t="shared" si="84"/>
        <v>0</v>
      </c>
      <c r="P194" s="406">
        <v>0</v>
      </c>
      <c r="Q194" s="407">
        <v>0</v>
      </c>
      <c r="R194" s="407">
        <v>0</v>
      </c>
      <c r="S194" s="576">
        <v>0</v>
      </c>
    </row>
    <row r="195" spans="1:19" s="2" customFormat="1" ht="13.5" thickBot="1">
      <c r="A195" s="455"/>
      <c r="B195" s="456"/>
      <c r="C195" s="456"/>
      <c r="D195" s="456"/>
      <c r="E195" s="456"/>
      <c r="F195" s="456"/>
      <c r="G195" s="456"/>
      <c r="H195" s="37">
        <v>4521</v>
      </c>
      <c r="I195" s="38" t="s">
        <v>105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577">
        <f>M195+N195</f>
        <v>0</v>
      </c>
      <c r="P195" s="64">
        <v>0</v>
      </c>
      <c r="Q195" s="65">
        <v>0</v>
      </c>
      <c r="R195" s="65">
        <v>0</v>
      </c>
      <c r="S195" s="619">
        <v>0</v>
      </c>
    </row>
    <row r="196" spans="1:19" s="82" customFormat="1" ht="12.75">
      <c r="A196" s="459"/>
      <c r="B196" s="459"/>
      <c r="C196" s="459"/>
      <c r="D196" s="459"/>
      <c r="E196" s="459"/>
      <c r="F196" s="459"/>
      <c r="G196" s="459"/>
      <c r="H196" s="19"/>
      <c r="I196" s="20"/>
      <c r="J196" s="21"/>
      <c r="K196" s="21"/>
      <c r="L196" s="21"/>
      <c r="M196" s="21"/>
      <c r="N196" s="21"/>
      <c r="O196" s="21"/>
      <c r="P196" s="486"/>
      <c r="Q196" s="60"/>
      <c r="R196" s="60"/>
      <c r="S196" s="60"/>
    </row>
    <row r="197" spans="1:19" s="101" customFormat="1" ht="13.5" thickBot="1">
      <c r="A197" s="459"/>
      <c r="B197" s="459"/>
      <c r="C197" s="459"/>
      <c r="D197" s="459"/>
      <c r="E197" s="459"/>
      <c r="F197" s="459"/>
      <c r="G197" s="459"/>
      <c r="H197" s="49" t="s">
        <v>5</v>
      </c>
      <c r="I197" s="50"/>
      <c r="J197" s="24"/>
      <c r="K197" s="24"/>
      <c r="L197" s="24"/>
      <c r="M197" s="24"/>
      <c r="N197" s="24"/>
      <c r="O197" s="24"/>
      <c r="P197" s="9"/>
      <c r="Q197" s="23"/>
      <c r="R197" s="23"/>
      <c r="S197" s="23"/>
    </row>
    <row r="198" spans="1:19" s="434" customFormat="1" ht="12.75">
      <c r="A198" s="480"/>
      <c r="B198" s="481"/>
      <c r="C198" s="481"/>
      <c r="D198" s="481"/>
      <c r="E198" s="481"/>
      <c r="F198" s="481"/>
      <c r="G198" s="481"/>
      <c r="H198" s="83">
        <v>8</v>
      </c>
      <c r="I198" s="84" t="s">
        <v>6</v>
      </c>
      <c r="J198" s="85">
        <f aca="true" t="shared" si="85" ref="J198:O198">SUM(J199+J202)</f>
        <v>2721893</v>
      </c>
      <c r="K198" s="85">
        <f t="shared" si="85"/>
        <v>0</v>
      </c>
      <c r="L198" s="85">
        <f t="shared" si="85"/>
        <v>0</v>
      </c>
      <c r="M198" s="85">
        <f t="shared" si="85"/>
        <v>0</v>
      </c>
      <c r="N198" s="85">
        <f t="shared" si="85"/>
        <v>620000</v>
      </c>
      <c r="O198" s="85">
        <f t="shared" si="85"/>
        <v>620000</v>
      </c>
      <c r="P198" s="86">
        <v>0</v>
      </c>
      <c r="Q198" s="86">
        <v>0</v>
      </c>
      <c r="R198" s="86">
        <v>0</v>
      </c>
      <c r="S198" s="86">
        <v>0</v>
      </c>
    </row>
    <row r="199" spans="1:19" s="2" customFormat="1" ht="12.75">
      <c r="A199" s="476"/>
      <c r="B199" s="477"/>
      <c r="C199" s="477"/>
      <c r="D199" s="477"/>
      <c r="E199" s="477"/>
      <c r="F199" s="477"/>
      <c r="G199" s="477"/>
      <c r="H199" s="107">
        <v>81</v>
      </c>
      <c r="I199" s="103" t="s">
        <v>122</v>
      </c>
      <c r="J199" s="104">
        <f>SUM(J200)</f>
        <v>0</v>
      </c>
      <c r="K199" s="104">
        <f aca="true" t="shared" si="86" ref="K199:O200">SUM(K200)</f>
        <v>0</v>
      </c>
      <c r="L199" s="104">
        <f t="shared" si="86"/>
        <v>0</v>
      </c>
      <c r="M199" s="104">
        <f t="shared" si="86"/>
        <v>0</v>
      </c>
      <c r="N199" s="104">
        <f t="shared" si="86"/>
        <v>0</v>
      </c>
      <c r="O199" s="104">
        <f t="shared" si="86"/>
        <v>0</v>
      </c>
      <c r="P199" s="100">
        <v>0</v>
      </c>
      <c r="Q199" s="100">
        <v>0</v>
      </c>
      <c r="R199" s="100">
        <v>0</v>
      </c>
      <c r="S199" s="100">
        <v>0</v>
      </c>
    </row>
    <row r="200" spans="1:19" s="101" customFormat="1" ht="21">
      <c r="A200" s="470"/>
      <c r="B200" s="471"/>
      <c r="C200" s="471"/>
      <c r="D200" s="471"/>
      <c r="E200" s="471"/>
      <c r="F200" s="471"/>
      <c r="G200" s="471"/>
      <c r="H200" s="432">
        <v>815</v>
      </c>
      <c r="I200" s="404" t="s">
        <v>164</v>
      </c>
      <c r="J200" s="405">
        <f>SUM(J201)</f>
        <v>0</v>
      </c>
      <c r="K200" s="405">
        <f t="shared" si="86"/>
        <v>0</v>
      </c>
      <c r="L200" s="405">
        <f t="shared" si="86"/>
        <v>0</v>
      </c>
      <c r="M200" s="405">
        <f t="shared" si="86"/>
        <v>0</v>
      </c>
      <c r="N200" s="405"/>
      <c r="O200" s="405"/>
      <c r="P200" s="408">
        <v>0</v>
      </c>
      <c r="Q200" s="408">
        <v>0</v>
      </c>
      <c r="R200" s="408">
        <v>0</v>
      </c>
      <c r="S200" s="408">
        <v>0</v>
      </c>
    </row>
    <row r="201" spans="1:19" s="409" customFormat="1" ht="12.75">
      <c r="A201" s="453"/>
      <c r="B201" s="454"/>
      <c r="C201" s="454"/>
      <c r="D201" s="454"/>
      <c r="E201" s="454"/>
      <c r="F201" s="454"/>
      <c r="G201" s="454"/>
      <c r="H201" s="42">
        <v>8151</v>
      </c>
      <c r="I201" s="56" t="s">
        <v>123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/>
      <c r="P201" s="59">
        <v>0</v>
      </c>
      <c r="Q201" s="59">
        <v>0</v>
      </c>
      <c r="R201" s="59">
        <v>0</v>
      </c>
      <c r="S201" s="59">
        <v>0</v>
      </c>
    </row>
    <row r="202" spans="1:19" s="430" customFormat="1" ht="12.75">
      <c r="A202" s="476"/>
      <c r="B202" s="477"/>
      <c r="C202" s="477"/>
      <c r="D202" s="477"/>
      <c r="E202" s="477"/>
      <c r="F202" s="477"/>
      <c r="G202" s="477"/>
      <c r="H202" s="107">
        <v>84</v>
      </c>
      <c r="I202" s="103" t="s">
        <v>106</v>
      </c>
      <c r="J202" s="104">
        <f aca="true" t="shared" si="87" ref="J202:O203">SUM(J203)</f>
        <v>2721893</v>
      </c>
      <c r="K202" s="104">
        <f t="shared" si="87"/>
        <v>0</v>
      </c>
      <c r="L202" s="104">
        <f t="shared" si="87"/>
        <v>0</v>
      </c>
      <c r="M202" s="104">
        <f t="shared" si="87"/>
        <v>0</v>
      </c>
      <c r="N202" s="104">
        <f t="shared" si="87"/>
        <v>620000</v>
      </c>
      <c r="O202" s="104">
        <f t="shared" si="87"/>
        <v>620000</v>
      </c>
      <c r="P202" s="100">
        <v>0</v>
      </c>
      <c r="Q202" s="100">
        <v>0</v>
      </c>
      <c r="R202" s="100">
        <v>0</v>
      </c>
      <c r="S202" s="100">
        <v>0</v>
      </c>
    </row>
    <row r="203" spans="1:19" s="409" customFormat="1" ht="21">
      <c r="A203" s="470"/>
      <c r="B203" s="471"/>
      <c r="C203" s="471"/>
      <c r="D203" s="471"/>
      <c r="E203" s="471"/>
      <c r="F203" s="471"/>
      <c r="G203" s="471"/>
      <c r="H203" s="432">
        <v>845</v>
      </c>
      <c r="I203" s="404" t="s">
        <v>765</v>
      </c>
      <c r="J203" s="405">
        <f t="shared" si="87"/>
        <v>2721893</v>
      </c>
      <c r="K203" s="405">
        <f t="shared" si="87"/>
        <v>0</v>
      </c>
      <c r="L203" s="405">
        <f t="shared" si="87"/>
        <v>0</v>
      </c>
      <c r="M203" s="405">
        <f t="shared" si="87"/>
        <v>0</v>
      </c>
      <c r="N203" s="405">
        <f t="shared" si="87"/>
        <v>620000</v>
      </c>
      <c r="O203" s="405">
        <f t="shared" si="87"/>
        <v>620000</v>
      </c>
      <c r="P203" s="408">
        <v>0</v>
      </c>
      <c r="Q203" s="408">
        <v>0</v>
      </c>
      <c r="R203" s="408">
        <v>0</v>
      </c>
      <c r="S203" s="408">
        <v>0</v>
      </c>
    </row>
    <row r="204" spans="1:19" s="2" customFormat="1" ht="21">
      <c r="A204" s="453"/>
      <c r="B204" s="454"/>
      <c r="C204" s="454"/>
      <c r="D204" s="454"/>
      <c r="E204" s="454"/>
      <c r="F204" s="454"/>
      <c r="G204" s="454"/>
      <c r="H204" s="42">
        <v>8453</v>
      </c>
      <c r="I204" s="67" t="s">
        <v>765</v>
      </c>
      <c r="J204" s="17">
        <v>2721893</v>
      </c>
      <c r="K204" s="17">
        <v>0</v>
      </c>
      <c r="L204" s="17">
        <v>0</v>
      </c>
      <c r="M204" s="17">
        <v>0</v>
      </c>
      <c r="N204" s="17">
        <v>620000</v>
      </c>
      <c r="O204" s="17">
        <f>SUM(M204+N204)</f>
        <v>620000</v>
      </c>
      <c r="P204" s="59">
        <v>0</v>
      </c>
      <c r="Q204" s="59">
        <v>0</v>
      </c>
      <c r="R204" s="59">
        <v>0</v>
      </c>
      <c r="S204" s="59">
        <v>0</v>
      </c>
    </row>
    <row r="205" spans="1:19" s="2" customFormat="1" ht="13.5" thickBot="1">
      <c r="A205" s="478"/>
      <c r="B205" s="479"/>
      <c r="C205" s="479"/>
      <c r="D205" s="479"/>
      <c r="E205" s="479"/>
      <c r="F205" s="479"/>
      <c r="G205" s="479"/>
      <c r="H205" s="88">
        <v>5</v>
      </c>
      <c r="I205" s="89" t="s">
        <v>165</v>
      </c>
      <c r="J205" s="78">
        <f aca="true" t="shared" si="88" ref="J205:O205">SUM(J206,J209)</f>
        <v>0</v>
      </c>
      <c r="K205" s="78">
        <f t="shared" si="88"/>
        <v>0</v>
      </c>
      <c r="L205" s="78">
        <f t="shared" si="88"/>
        <v>0</v>
      </c>
      <c r="M205" s="78">
        <f t="shared" si="88"/>
        <v>0</v>
      </c>
      <c r="N205" s="78">
        <f t="shared" si="88"/>
        <v>26000</v>
      </c>
      <c r="O205" s="668">
        <f t="shared" si="88"/>
        <v>26000</v>
      </c>
      <c r="P205" s="90">
        <v>0</v>
      </c>
      <c r="Q205" s="90">
        <v>0</v>
      </c>
      <c r="R205" s="90">
        <v>0</v>
      </c>
      <c r="S205" s="90">
        <v>0</v>
      </c>
    </row>
    <row r="206" spans="1:19" s="2" customFormat="1" ht="12.75">
      <c r="A206" s="468"/>
      <c r="B206" s="469"/>
      <c r="C206" s="469"/>
      <c r="D206" s="469"/>
      <c r="E206" s="469"/>
      <c r="F206" s="469"/>
      <c r="G206" s="469"/>
      <c r="H206" s="108">
        <v>51</v>
      </c>
      <c r="I206" s="96" t="s">
        <v>124</v>
      </c>
      <c r="J206" s="97">
        <f aca="true" t="shared" si="89" ref="J206:O207">SUM(J207)</f>
        <v>0</v>
      </c>
      <c r="K206" s="97">
        <f t="shared" si="89"/>
        <v>0</v>
      </c>
      <c r="L206" s="97">
        <f t="shared" si="89"/>
        <v>0</v>
      </c>
      <c r="M206" s="97">
        <f t="shared" si="89"/>
        <v>0</v>
      </c>
      <c r="N206" s="97">
        <f t="shared" si="89"/>
        <v>0</v>
      </c>
      <c r="O206" s="97">
        <f t="shared" si="89"/>
        <v>0</v>
      </c>
      <c r="P206" s="100">
        <v>0</v>
      </c>
      <c r="Q206" s="100">
        <v>0</v>
      </c>
      <c r="R206" s="100">
        <v>0</v>
      </c>
      <c r="S206" s="100">
        <v>0</v>
      </c>
    </row>
    <row r="207" spans="1:19" ht="12.75">
      <c r="A207" s="472"/>
      <c r="B207" s="473"/>
      <c r="C207" s="473"/>
      <c r="D207" s="473"/>
      <c r="E207" s="473"/>
      <c r="F207" s="473"/>
      <c r="G207" s="473"/>
      <c r="H207" s="432">
        <v>515</v>
      </c>
      <c r="I207" s="431" t="s">
        <v>125</v>
      </c>
      <c r="J207" s="433">
        <f t="shared" si="89"/>
        <v>0</v>
      </c>
      <c r="K207" s="433">
        <f t="shared" si="89"/>
        <v>0</v>
      </c>
      <c r="L207" s="433">
        <f t="shared" si="89"/>
        <v>0</v>
      </c>
      <c r="M207" s="433">
        <f t="shared" si="89"/>
        <v>0</v>
      </c>
      <c r="N207" s="433"/>
      <c r="O207" s="433"/>
      <c r="P207" s="417">
        <v>0</v>
      </c>
      <c r="Q207" s="417">
        <v>0</v>
      </c>
      <c r="R207" s="417">
        <v>0</v>
      </c>
      <c r="S207" s="417">
        <v>0</v>
      </c>
    </row>
    <row r="208" spans="1:19" s="87" customFormat="1" ht="12.75">
      <c r="A208" s="453"/>
      <c r="B208" s="454"/>
      <c r="C208" s="454"/>
      <c r="D208" s="454"/>
      <c r="E208" s="454"/>
      <c r="F208" s="454"/>
      <c r="G208" s="454"/>
      <c r="H208" s="42">
        <v>5151</v>
      </c>
      <c r="I208" s="16" t="s">
        <v>126</v>
      </c>
      <c r="J208" s="17">
        <v>0</v>
      </c>
      <c r="K208" s="17">
        <v>0</v>
      </c>
      <c r="L208" s="17">
        <v>0</v>
      </c>
      <c r="M208" s="17">
        <v>0</v>
      </c>
      <c r="N208" s="17"/>
      <c r="O208" s="17"/>
      <c r="P208" s="59">
        <v>0</v>
      </c>
      <c r="Q208" s="59">
        <v>0</v>
      </c>
      <c r="R208" s="59">
        <v>0</v>
      </c>
      <c r="S208" s="59">
        <v>0</v>
      </c>
    </row>
    <row r="209" spans="1:19" s="101" customFormat="1" ht="12.75">
      <c r="A209" s="476"/>
      <c r="B209" s="477"/>
      <c r="C209" s="477"/>
      <c r="D209" s="477"/>
      <c r="E209" s="477"/>
      <c r="F209" s="477"/>
      <c r="G209" s="477"/>
      <c r="H209" s="107">
        <v>54</v>
      </c>
      <c r="I209" s="106" t="s">
        <v>107</v>
      </c>
      <c r="J209" s="104">
        <f aca="true" t="shared" si="90" ref="J209:O209">SUM(J210+J212)</f>
        <v>0</v>
      </c>
      <c r="K209" s="104">
        <f t="shared" si="90"/>
        <v>0</v>
      </c>
      <c r="L209" s="104">
        <f t="shared" si="90"/>
        <v>0</v>
      </c>
      <c r="M209" s="104">
        <f t="shared" si="90"/>
        <v>0</v>
      </c>
      <c r="N209" s="104">
        <f t="shared" si="90"/>
        <v>26000</v>
      </c>
      <c r="O209" s="104">
        <f t="shared" si="90"/>
        <v>26000</v>
      </c>
      <c r="P209" s="100">
        <v>0</v>
      </c>
      <c r="Q209" s="100">
        <v>0</v>
      </c>
      <c r="R209" s="100">
        <v>0</v>
      </c>
      <c r="S209" s="100">
        <v>0</v>
      </c>
    </row>
    <row r="210" spans="1:19" s="409" customFormat="1" ht="21">
      <c r="A210" s="470"/>
      <c r="B210" s="471"/>
      <c r="C210" s="471"/>
      <c r="D210" s="471"/>
      <c r="E210" s="471"/>
      <c r="F210" s="471"/>
      <c r="G210" s="471"/>
      <c r="H210" s="432">
        <v>543</v>
      </c>
      <c r="I210" s="404" t="s">
        <v>118</v>
      </c>
      <c r="J210" s="405">
        <f>SUM(J211)</f>
        <v>0</v>
      </c>
      <c r="K210" s="405">
        <f>SUM(K211)</f>
        <v>0</v>
      </c>
      <c r="L210" s="405">
        <f>SUM(L211)</f>
        <v>0</v>
      </c>
      <c r="M210" s="405">
        <f>SUM(M211)</f>
        <v>0</v>
      </c>
      <c r="N210" s="405">
        <f>N211</f>
        <v>0</v>
      </c>
      <c r="O210" s="405">
        <f>O211</f>
        <v>0</v>
      </c>
      <c r="P210" s="408">
        <v>0</v>
      </c>
      <c r="Q210" s="408">
        <v>0</v>
      </c>
      <c r="R210" s="408">
        <v>0</v>
      </c>
      <c r="S210" s="408">
        <v>0</v>
      </c>
    </row>
    <row r="211" spans="1:19" s="48" customFormat="1" ht="21">
      <c r="A211" s="470"/>
      <c r="B211" s="471"/>
      <c r="C211" s="471"/>
      <c r="D211" s="471"/>
      <c r="E211" s="471"/>
      <c r="F211" s="471"/>
      <c r="G211" s="471"/>
      <c r="H211" s="435">
        <v>5431</v>
      </c>
      <c r="I211" s="419" t="s">
        <v>118</v>
      </c>
      <c r="J211" s="412">
        <v>0</v>
      </c>
      <c r="K211" s="412">
        <v>0</v>
      </c>
      <c r="L211" s="412">
        <v>0</v>
      </c>
      <c r="M211" s="412">
        <v>0</v>
      </c>
      <c r="N211" s="412">
        <v>0</v>
      </c>
      <c r="O211" s="412">
        <v>0</v>
      </c>
      <c r="P211" s="408">
        <v>0</v>
      </c>
      <c r="Q211" s="408">
        <v>0</v>
      </c>
      <c r="R211" s="408">
        <v>0</v>
      </c>
      <c r="S211" s="408">
        <v>0</v>
      </c>
    </row>
    <row r="212" spans="1:19" ht="21">
      <c r="A212" s="470"/>
      <c r="B212" s="471"/>
      <c r="C212" s="471"/>
      <c r="D212" s="471"/>
      <c r="E212" s="471"/>
      <c r="F212" s="471"/>
      <c r="G212" s="471"/>
      <c r="H212" s="432">
        <v>545</v>
      </c>
      <c r="I212" s="404" t="s">
        <v>758</v>
      </c>
      <c r="J212" s="405">
        <f>SUM(J213)</f>
        <v>0</v>
      </c>
      <c r="K212" s="405">
        <f>SUM(K213)</f>
        <v>0</v>
      </c>
      <c r="L212" s="405">
        <f>SUM(L213)</f>
        <v>0</v>
      </c>
      <c r="M212" s="405">
        <f>SUM(M213)</f>
        <v>0</v>
      </c>
      <c r="N212" s="405">
        <f>N213</f>
        <v>26000</v>
      </c>
      <c r="O212" s="405">
        <f>O213</f>
        <v>26000</v>
      </c>
      <c r="P212" s="408">
        <v>0</v>
      </c>
      <c r="Q212" s="408">
        <v>0</v>
      </c>
      <c r="R212" s="408">
        <v>0</v>
      </c>
      <c r="S212" s="408">
        <v>0</v>
      </c>
    </row>
    <row r="213" spans="1:19" ht="21" thickBot="1">
      <c r="A213" s="455"/>
      <c r="B213" s="456"/>
      <c r="C213" s="456"/>
      <c r="D213" s="456"/>
      <c r="E213" s="456"/>
      <c r="F213" s="456"/>
      <c r="G213" s="456"/>
      <c r="H213" s="43">
        <v>5453</v>
      </c>
      <c r="I213" s="659" t="s">
        <v>758</v>
      </c>
      <c r="J213" s="39">
        <v>0</v>
      </c>
      <c r="K213" s="39">
        <v>0</v>
      </c>
      <c r="L213" s="39">
        <v>0</v>
      </c>
      <c r="M213" s="39">
        <v>0</v>
      </c>
      <c r="N213" s="39">
        <v>26000</v>
      </c>
      <c r="O213" s="39">
        <f>SUM(M213+N213)</f>
        <v>26000</v>
      </c>
      <c r="P213" s="61">
        <v>0</v>
      </c>
      <c r="Q213" s="61">
        <v>0</v>
      </c>
      <c r="R213" s="61">
        <v>0</v>
      </c>
      <c r="S213" s="61">
        <v>0</v>
      </c>
    </row>
    <row r="214" spans="1:19" ht="12.75">
      <c r="A214" s="459"/>
      <c r="B214" s="459"/>
      <c r="C214" s="459"/>
      <c r="D214" s="459"/>
      <c r="E214" s="459"/>
      <c r="F214" s="459"/>
      <c r="G214" s="459"/>
      <c r="H214" s="19"/>
      <c r="I214" s="20"/>
      <c r="J214" s="21"/>
      <c r="K214" s="21"/>
      <c r="L214" s="21"/>
      <c r="M214" s="21"/>
      <c r="N214" s="21"/>
      <c r="O214" s="21"/>
      <c r="P214" s="22"/>
      <c r="Q214" s="23"/>
      <c r="R214" s="23"/>
      <c r="S214" s="23"/>
    </row>
    <row r="215" spans="1:19" ht="12.75">
      <c r="A215" s="459"/>
      <c r="B215" s="459"/>
      <c r="C215" s="459"/>
      <c r="D215" s="459"/>
      <c r="E215" s="459"/>
      <c r="F215" s="459"/>
      <c r="G215" s="459"/>
      <c r="H215" s="19"/>
      <c r="I215" s="20"/>
      <c r="J215" s="24"/>
      <c r="K215" s="24"/>
      <c r="L215" s="24"/>
      <c r="M215" s="24"/>
      <c r="N215" s="24"/>
      <c r="O215" s="24"/>
      <c r="P215" s="22"/>
      <c r="Q215" s="23"/>
      <c r="R215" s="23"/>
      <c r="S215" s="23"/>
    </row>
    <row r="216" spans="1:19" ht="13.5" thickBot="1">
      <c r="A216" s="459"/>
      <c r="B216" s="459"/>
      <c r="C216" s="459"/>
      <c r="D216" s="459"/>
      <c r="E216" s="459"/>
      <c r="F216" s="459"/>
      <c r="G216" s="459"/>
      <c r="H216" s="49" t="s">
        <v>108</v>
      </c>
      <c r="I216" s="50"/>
      <c r="J216" s="24"/>
      <c r="K216" s="24"/>
      <c r="L216" s="24"/>
      <c r="M216" s="24"/>
      <c r="N216" s="24"/>
      <c r="O216" s="24"/>
      <c r="P216" s="9"/>
      <c r="Q216" s="23"/>
      <c r="R216" s="23"/>
      <c r="S216" s="23"/>
    </row>
    <row r="217" spans="1:19" ht="12.75">
      <c r="A217" s="480"/>
      <c r="B217" s="481"/>
      <c r="C217" s="481"/>
      <c r="D217" s="481"/>
      <c r="E217" s="481"/>
      <c r="F217" s="481"/>
      <c r="G217" s="481"/>
      <c r="H217" s="91">
        <v>9</v>
      </c>
      <c r="I217" s="92" t="s">
        <v>9</v>
      </c>
      <c r="J217" s="85">
        <f aca="true" t="shared" si="91" ref="J217:O218">SUM(J218)</f>
        <v>610476</v>
      </c>
      <c r="K217" s="85">
        <f t="shared" si="91"/>
        <v>0</v>
      </c>
      <c r="L217" s="85">
        <f t="shared" si="91"/>
        <v>0</v>
      </c>
      <c r="M217" s="85">
        <f t="shared" si="91"/>
        <v>0</v>
      </c>
      <c r="N217" s="85">
        <f t="shared" si="91"/>
        <v>0</v>
      </c>
      <c r="O217" s="85">
        <f t="shared" si="91"/>
        <v>0</v>
      </c>
      <c r="P217" s="93">
        <f>K217/J217*100</f>
        <v>0</v>
      </c>
      <c r="Q217" s="93">
        <v>0</v>
      </c>
      <c r="R217" s="93">
        <v>0</v>
      </c>
      <c r="S217" s="86">
        <v>0</v>
      </c>
    </row>
    <row r="218" spans="1:19" ht="12.75">
      <c r="A218" s="476"/>
      <c r="B218" s="477"/>
      <c r="C218" s="477"/>
      <c r="D218" s="477"/>
      <c r="E218" s="477"/>
      <c r="F218" s="477"/>
      <c r="G218" s="477"/>
      <c r="H218" s="102">
        <v>92</v>
      </c>
      <c r="I218" s="103" t="s">
        <v>109</v>
      </c>
      <c r="J218" s="104">
        <f t="shared" si="91"/>
        <v>610476</v>
      </c>
      <c r="K218" s="104">
        <f t="shared" si="91"/>
        <v>0</v>
      </c>
      <c r="L218" s="104">
        <f t="shared" si="91"/>
        <v>0</v>
      </c>
      <c r="M218" s="104">
        <f t="shared" si="91"/>
        <v>0</v>
      </c>
      <c r="N218" s="104">
        <f t="shared" si="91"/>
        <v>0</v>
      </c>
      <c r="O218" s="104">
        <f t="shared" si="91"/>
        <v>0</v>
      </c>
      <c r="P218" s="109">
        <f>K218/J218*100</f>
        <v>0</v>
      </c>
      <c r="Q218" s="109">
        <v>0</v>
      </c>
      <c r="R218" s="109">
        <v>0</v>
      </c>
      <c r="S218" s="110">
        <v>0</v>
      </c>
    </row>
    <row r="219" spans="1:19" ht="12.75">
      <c r="A219" s="470"/>
      <c r="B219" s="471"/>
      <c r="C219" s="471"/>
      <c r="D219" s="471"/>
      <c r="E219" s="471"/>
      <c r="F219" s="471"/>
      <c r="G219" s="471"/>
      <c r="H219" s="403">
        <v>922</v>
      </c>
      <c r="I219" s="404" t="s">
        <v>110</v>
      </c>
      <c r="J219" s="405">
        <f aca="true" t="shared" si="92" ref="J219:O219">SUM(J220+J221)</f>
        <v>610476</v>
      </c>
      <c r="K219" s="405">
        <f t="shared" si="92"/>
        <v>0</v>
      </c>
      <c r="L219" s="405">
        <f t="shared" si="92"/>
        <v>0</v>
      </c>
      <c r="M219" s="405">
        <f t="shared" si="92"/>
        <v>0</v>
      </c>
      <c r="N219" s="405">
        <f t="shared" si="92"/>
        <v>0</v>
      </c>
      <c r="O219" s="405">
        <f t="shared" si="92"/>
        <v>0</v>
      </c>
      <c r="P219" s="436">
        <f>K219/J219*100</f>
        <v>0</v>
      </c>
      <c r="Q219" s="436">
        <v>0</v>
      </c>
      <c r="R219" s="436">
        <v>0</v>
      </c>
      <c r="S219" s="576">
        <v>0</v>
      </c>
    </row>
    <row r="220" spans="1:19" ht="12.75">
      <c r="A220" s="55"/>
      <c r="B220" s="44"/>
      <c r="C220" s="44"/>
      <c r="D220" s="44"/>
      <c r="E220" s="44"/>
      <c r="F220" s="44"/>
      <c r="G220" s="44"/>
      <c r="H220" s="45">
        <v>9221</v>
      </c>
      <c r="I220" s="46" t="s">
        <v>540</v>
      </c>
      <c r="J220" s="47">
        <v>610476</v>
      </c>
      <c r="K220" s="47">
        <v>0</v>
      </c>
      <c r="L220" s="47">
        <v>0</v>
      </c>
      <c r="M220" s="47">
        <v>0</v>
      </c>
      <c r="N220" s="47"/>
      <c r="O220" s="412">
        <f>M220+N220</f>
        <v>0</v>
      </c>
      <c r="P220" s="62">
        <v>0</v>
      </c>
      <c r="Q220" s="62">
        <v>0</v>
      </c>
      <c r="R220" s="62">
        <v>0</v>
      </c>
      <c r="S220" s="576">
        <v>0</v>
      </c>
    </row>
    <row r="221" spans="1:19" ht="13.5" thickBot="1">
      <c r="A221" s="324"/>
      <c r="B221" s="325"/>
      <c r="C221" s="325"/>
      <c r="D221" s="325"/>
      <c r="E221" s="325"/>
      <c r="F221" s="325"/>
      <c r="G221" s="325"/>
      <c r="H221" s="37">
        <v>9222</v>
      </c>
      <c r="I221" s="38" t="s">
        <v>541</v>
      </c>
      <c r="J221" s="39">
        <v>0</v>
      </c>
      <c r="K221" s="39">
        <v>0</v>
      </c>
      <c r="L221" s="39">
        <v>0</v>
      </c>
      <c r="M221" s="39">
        <v>0</v>
      </c>
      <c r="N221" s="39"/>
      <c r="O221" s="577">
        <f>M221+N221</f>
        <v>0</v>
      </c>
      <c r="P221" s="63">
        <v>0</v>
      </c>
      <c r="Q221" s="63">
        <v>0</v>
      </c>
      <c r="R221" s="63">
        <v>0</v>
      </c>
      <c r="S221" s="576">
        <v>0</v>
      </c>
    </row>
    <row r="222" spans="9:11" ht="12.75">
      <c r="I222" s="4"/>
      <c r="K222" s="3"/>
    </row>
    <row r="223" spans="9:11" ht="12.75">
      <c r="I223" s="4"/>
      <c r="K223" s="3"/>
    </row>
    <row r="224" spans="9:11" ht="12.75">
      <c r="I224" s="4"/>
      <c r="K224" s="3"/>
    </row>
    <row r="225" spans="8:11" ht="12.75">
      <c r="H225" s="30" t="s">
        <v>364</v>
      </c>
      <c r="I225" s="4"/>
      <c r="K225" s="3"/>
    </row>
    <row r="226" ht="13.5">
      <c r="I226" s="399" t="s">
        <v>370</v>
      </c>
    </row>
    <row r="227" ht="13.5">
      <c r="I227" s="399" t="s">
        <v>371</v>
      </c>
    </row>
    <row r="228" ht="13.5">
      <c r="I228" s="400" t="s">
        <v>372</v>
      </c>
    </row>
    <row r="229" ht="13.5">
      <c r="I229" s="400" t="s">
        <v>373</v>
      </c>
    </row>
    <row r="230" ht="13.5">
      <c r="I230" s="400" t="s">
        <v>374</v>
      </c>
    </row>
    <row r="231" spans="9:19" ht="13.5">
      <c r="I231" s="691" t="s">
        <v>375</v>
      </c>
      <c r="J231" s="691"/>
      <c r="K231" s="691"/>
      <c r="L231" s="691"/>
      <c r="M231" s="691"/>
      <c r="N231" s="691"/>
      <c r="O231" s="691"/>
      <c r="P231" s="691"/>
      <c r="Q231" s="691"/>
      <c r="R231" s="691"/>
      <c r="S231" s="691"/>
    </row>
    <row r="232" ht="13.5">
      <c r="I232" s="400" t="s">
        <v>376</v>
      </c>
    </row>
  </sheetData>
  <sheetProtection/>
  <mergeCells count="8">
    <mergeCell ref="I231:S231"/>
    <mergeCell ref="H31:I31"/>
    <mergeCell ref="H28:I28"/>
    <mergeCell ref="A12:G12"/>
    <mergeCell ref="A2:I2"/>
    <mergeCell ref="A10:I10"/>
    <mergeCell ref="A6:S6"/>
    <mergeCell ref="A7:S7"/>
  </mergeCells>
  <printOptions horizontalCentered="1"/>
  <pageMargins left="0.2362204724409449" right="0.2362204724409449" top="0.5511811023622047" bottom="0.5511811023622047" header="0.31496062992125984" footer="0.31496062992125984"/>
  <pageSetup fitToHeight="6" horizontalDpi="600" verticalDpi="600" orientation="portrait" paperSize="9" r:id="rId1"/>
  <headerFooter alignWithMargins="0">
    <oddFooter>&amp;CStranica &amp;P</oddFooter>
  </headerFooter>
  <rowBreaks count="4" manualBreakCount="4">
    <brk id="33" max="18" man="1"/>
    <brk id="85" max="18" man="1"/>
    <brk id="137" max="18" man="1"/>
    <brk id="18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126" customWidth="1"/>
    <col min="2" max="2" width="4.140625" style="126" customWidth="1"/>
    <col min="3" max="3" width="7.421875" style="126" customWidth="1"/>
    <col min="4" max="4" width="60.7109375" style="126" customWidth="1"/>
    <col min="5" max="5" width="20.421875" style="126" hidden="1" customWidth="1"/>
    <col min="6" max="6" width="14.7109375" style="221" customWidth="1"/>
    <col min="7" max="8" width="14.7109375" style="355" customWidth="1"/>
    <col min="9" max="9" width="6.7109375" style="221" customWidth="1"/>
    <col min="10" max="10" width="7.140625" style="221" customWidth="1"/>
    <col min="11" max="16384" width="9.140625" style="126" customWidth="1"/>
  </cols>
  <sheetData>
    <row r="2" spans="1:10" s="122" customFormat="1" ht="16.5" customHeight="1">
      <c r="A2" s="703" t="s">
        <v>175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s="123" customFormat="1" ht="18" customHeight="1">
      <c r="A3" s="703" t="s">
        <v>116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s="122" customFormat="1" ht="30" customHeight="1">
      <c r="A4" s="722" t="s">
        <v>284</v>
      </c>
      <c r="B4" s="722"/>
      <c r="C4" s="722"/>
      <c r="D4" s="722"/>
      <c r="E4" s="722"/>
      <c r="F4" s="722"/>
      <c r="G4" s="722"/>
      <c r="H4" s="722"/>
      <c r="I4" s="722"/>
      <c r="J4" s="722"/>
    </row>
    <row r="5" spans="1:10" ht="13.5" customHeight="1" thickBot="1">
      <c r="A5" s="125"/>
      <c r="B5" s="125"/>
      <c r="C5" s="125"/>
      <c r="D5" s="125"/>
      <c r="E5" s="125"/>
      <c r="F5" s="318"/>
      <c r="G5" s="380"/>
      <c r="H5" s="380"/>
      <c r="I5" s="299"/>
      <c r="J5" s="299"/>
    </row>
    <row r="6" spans="1:10" s="115" customFormat="1" ht="36.75" customHeight="1" thickBot="1">
      <c r="A6" s="390" t="s">
        <v>176</v>
      </c>
      <c r="B6" s="127" t="s">
        <v>111</v>
      </c>
      <c r="C6" s="128" t="s">
        <v>11</v>
      </c>
      <c r="D6" s="129" t="s">
        <v>177</v>
      </c>
      <c r="E6" s="128" t="s">
        <v>178</v>
      </c>
      <c r="F6" s="128" t="s">
        <v>179</v>
      </c>
      <c r="G6" s="378" t="s">
        <v>180</v>
      </c>
      <c r="H6" s="378" t="s">
        <v>181</v>
      </c>
      <c r="I6" s="397" t="s">
        <v>345</v>
      </c>
      <c r="J6" s="398" t="s">
        <v>347</v>
      </c>
    </row>
    <row r="7" spans="1:10" s="334" customFormat="1" ht="10.5" thickBot="1">
      <c r="A7" s="331">
        <v>1</v>
      </c>
      <c r="B7" s="332">
        <v>2</v>
      </c>
      <c r="C7" s="333">
        <v>3</v>
      </c>
      <c r="D7" s="332">
        <v>4</v>
      </c>
      <c r="E7" s="332">
        <v>2</v>
      </c>
      <c r="F7" s="332">
        <v>5</v>
      </c>
      <c r="G7" s="379">
        <v>6</v>
      </c>
      <c r="H7" s="379">
        <v>7</v>
      </c>
      <c r="I7" s="391">
        <v>8</v>
      </c>
      <c r="J7" s="392">
        <v>9</v>
      </c>
    </row>
    <row r="8" spans="1:10" s="289" customFormat="1" ht="36" customHeight="1" thickBot="1">
      <c r="A8" s="730" t="s">
        <v>292</v>
      </c>
      <c r="B8" s="731"/>
      <c r="C8" s="731"/>
      <c r="D8" s="731"/>
      <c r="E8" s="288">
        <f>SUM(E499)</f>
        <v>5608000</v>
      </c>
      <c r="F8" s="335">
        <f>SUM(F499)</f>
        <v>8864000</v>
      </c>
      <c r="G8" s="335">
        <f>SUM(G499)</f>
        <v>5897500</v>
      </c>
      <c r="H8" s="335">
        <f>SUM(H499)</f>
        <v>6257000</v>
      </c>
      <c r="I8" s="320">
        <f>AVERAGE(G8/F8*100)</f>
        <v>66.53316787003611</v>
      </c>
      <c r="J8" s="320">
        <f>AVERAGE(H8/G8*100)</f>
        <v>106.0958033064858</v>
      </c>
    </row>
    <row r="9" spans="1:10" s="269" customFormat="1" ht="18" thickBot="1">
      <c r="A9" s="131"/>
      <c r="B9" s="131"/>
      <c r="C9" s="131"/>
      <c r="D9" s="131"/>
      <c r="E9" s="132"/>
      <c r="F9" s="336"/>
      <c r="G9" s="336"/>
      <c r="H9" s="336"/>
      <c r="I9" s="300"/>
      <c r="J9" s="300"/>
    </row>
    <row r="10" spans="1:10" s="144" customFormat="1" ht="15" customHeight="1" thickBot="1">
      <c r="A10" s="738" t="s">
        <v>273</v>
      </c>
      <c r="B10" s="739"/>
      <c r="C10" s="739"/>
      <c r="D10" s="739"/>
      <c r="E10" s="253">
        <f>SUM(E12+E27)</f>
        <v>61000</v>
      </c>
      <c r="F10" s="338">
        <f>SUM(F12+F27)</f>
        <v>94000</v>
      </c>
      <c r="G10" s="338">
        <f>SUM(G12+G27)</f>
        <v>88000</v>
      </c>
      <c r="H10" s="338">
        <f>SUM(H12+H27)</f>
        <v>87000</v>
      </c>
      <c r="I10" s="301">
        <f>AVERAGE(G10/F10*100)</f>
        <v>93.61702127659575</v>
      </c>
      <c r="J10" s="301">
        <f>AVERAGE(H10/G10*100)</f>
        <v>98.86363636363636</v>
      </c>
    </row>
    <row r="11" spans="1:10" s="203" customFormat="1" ht="17.25" customHeight="1" thickBot="1">
      <c r="A11" s="135"/>
      <c r="B11" s="135"/>
      <c r="C11" s="135"/>
      <c r="D11" s="135"/>
      <c r="E11" s="136"/>
      <c r="F11" s="339"/>
      <c r="G11" s="339"/>
      <c r="H11" s="339"/>
      <c r="I11" s="302"/>
      <c r="J11" s="302"/>
    </row>
    <row r="12" spans="1:10" s="138" customFormat="1" ht="15.75" customHeight="1" thickBot="1">
      <c r="A12" s="704" t="s">
        <v>271</v>
      </c>
      <c r="B12" s="705"/>
      <c r="C12" s="705"/>
      <c r="D12" s="706"/>
      <c r="E12" s="137">
        <f>SUM(E16)</f>
        <v>61000</v>
      </c>
      <c r="F12" s="340">
        <f>SUM(F16)</f>
        <v>69000</v>
      </c>
      <c r="G12" s="340">
        <f>SUM(G16)</f>
        <v>66000</v>
      </c>
      <c r="H12" s="340">
        <f>SUM(H16)</f>
        <v>66000</v>
      </c>
      <c r="I12" s="303">
        <f>AVERAGE(G12/F12*100)</f>
        <v>95.65217391304348</v>
      </c>
      <c r="J12" s="303">
        <f>AVERAGE(H12/G12*100)</f>
        <v>100</v>
      </c>
    </row>
    <row r="13" spans="1:10" s="270" customFormat="1" ht="16.5" customHeight="1">
      <c r="A13" s="139"/>
      <c r="B13" s="139"/>
      <c r="C13" s="139"/>
      <c r="D13" s="139"/>
      <c r="E13" s="140"/>
      <c r="F13" s="341"/>
      <c r="G13" s="341"/>
      <c r="H13" s="341"/>
      <c r="I13" s="302"/>
      <c r="J13" s="302"/>
    </row>
    <row r="14" spans="1:10" s="144" customFormat="1" ht="15">
      <c r="A14" s="141"/>
      <c r="B14" s="141"/>
      <c r="C14" s="141"/>
      <c r="D14" s="142" t="s">
        <v>182</v>
      </c>
      <c r="E14" s="143"/>
      <c r="F14" s="342"/>
      <c r="G14" s="342"/>
      <c r="H14" s="381"/>
      <c r="I14" s="308"/>
      <c r="J14" s="308"/>
    </row>
    <row r="15" spans="1:10" s="134" customFormat="1" ht="13.5">
      <c r="A15" s="141"/>
      <c r="B15" s="141"/>
      <c r="C15" s="141"/>
      <c r="D15" s="298" t="s">
        <v>183</v>
      </c>
      <c r="E15" s="145"/>
      <c r="F15" s="343"/>
      <c r="G15" s="343"/>
      <c r="H15" s="382"/>
      <c r="I15" s="309"/>
      <c r="J15" s="309"/>
    </row>
    <row r="16" spans="1:10" s="134" customFormat="1" ht="13.5">
      <c r="A16" s="146"/>
      <c r="B16" s="146"/>
      <c r="C16" s="146"/>
      <c r="D16" s="322" t="s">
        <v>295</v>
      </c>
      <c r="E16" s="147">
        <f>SUM(E17+E23)</f>
        <v>61000</v>
      </c>
      <c r="F16" s="344">
        <f>SUM(F17+F23)</f>
        <v>69000</v>
      </c>
      <c r="G16" s="344">
        <f>SUM(G17+G23)</f>
        <v>66000</v>
      </c>
      <c r="H16" s="386">
        <f>SUM(H17+H23)</f>
        <v>66000</v>
      </c>
      <c r="I16" s="388">
        <f>AVERAGE(G16/F16*100)</f>
        <v>95.65217391304348</v>
      </c>
      <c r="J16" s="388">
        <f>AVERAGE(H16/G16*100)</f>
        <v>100</v>
      </c>
    </row>
    <row r="17" spans="1:10" s="134" customFormat="1" ht="12.75">
      <c r="A17" s="179" t="s">
        <v>296</v>
      </c>
      <c r="B17" s="148"/>
      <c r="C17" s="149">
        <v>32</v>
      </c>
      <c r="D17" s="148" t="s">
        <v>184</v>
      </c>
      <c r="E17" s="150">
        <f>SUM(E18+E20)</f>
        <v>50000</v>
      </c>
      <c r="F17" s="345">
        <f>SUM(F18+F20)</f>
        <v>58000</v>
      </c>
      <c r="G17" s="345">
        <v>55000</v>
      </c>
      <c r="H17" s="345">
        <v>55000</v>
      </c>
      <c r="I17" s="387">
        <f>AVERAGE(G17/F17*100)</f>
        <v>94.82758620689656</v>
      </c>
      <c r="J17" s="387">
        <f>AVERAGE(H17/G17*100)</f>
        <v>100</v>
      </c>
    </row>
    <row r="18" spans="1:10" s="178" customFormat="1" ht="13.5">
      <c r="A18" s="179" t="s">
        <v>296</v>
      </c>
      <c r="B18" s="176"/>
      <c r="C18" s="173">
        <v>323</v>
      </c>
      <c r="D18" s="174" t="s">
        <v>57</v>
      </c>
      <c r="E18" s="177">
        <f>SUM(E19)</f>
        <v>0</v>
      </c>
      <c r="F18" s="346">
        <f>SUM(F19)</f>
        <v>5000</v>
      </c>
      <c r="G18" s="346"/>
      <c r="H18" s="346"/>
      <c r="I18" s="387">
        <f aca="true" t="shared" si="0" ref="I18:J25">AVERAGE(G18/F18*100)</f>
        <v>0</v>
      </c>
      <c r="J18" s="387"/>
    </row>
    <row r="19" spans="1:10" s="159" customFormat="1" ht="13.5" hidden="1">
      <c r="A19" s="179" t="s">
        <v>296</v>
      </c>
      <c r="B19" s="176">
        <v>1</v>
      </c>
      <c r="C19" s="180">
        <v>3233</v>
      </c>
      <c r="D19" s="181" t="s">
        <v>60</v>
      </c>
      <c r="E19" s="182">
        <v>0</v>
      </c>
      <c r="F19" s="347">
        <v>5000</v>
      </c>
      <c r="G19" s="347"/>
      <c r="H19" s="347"/>
      <c r="I19" s="387">
        <f t="shared" si="0"/>
        <v>0</v>
      </c>
      <c r="J19" s="387"/>
    </row>
    <row r="20" spans="1:10" s="151" customFormat="1" ht="13.5">
      <c r="A20" s="179" t="s">
        <v>296</v>
      </c>
      <c r="B20" s="148"/>
      <c r="C20" s="149">
        <v>329</v>
      </c>
      <c r="D20" s="148" t="s">
        <v>66</v>
      </c>
      <c r="E20" s="150">
        <f>SUM(E21:E22)</f>
        <v>50000</v>
      </c>
      <c r="F20" s="345">
        <f>SUM(F21:F22)</f>
        <v>53000</v>
      </c>
      <c r="G20" s="345"/>
      <c r="H20" s="345"/>
      <c r="I20" s="387">
        <f t="shared" si="0"/>
        <v>0</v>
      </c>
      <c r="J20" s="387"/>
    </row>
    <row r="21" spans="1:10" s="151" customFormat="1" ht="13.5" hidden="1">
      <c r="A21" s="179" t="s">
        <v>296</v>
      </c>
      <c r="B21" s="152">
        <v>2</v>
      </c>
      <c r="C21" s="153">
        <v>3291</v>
      </c>
      <c r="D21" s="152" t="s">
        <v>67</v>
      </c>
      <c r="E21" s="154">
        <v>50000</v>
      </c>
      <c r="F21" s="348">
        <v>50000</v>
      </c>
      <c r="G21" s="348"/>
      <c r="H21" s="348"/>
      <c r="I21" s="387">
        <f t="shared" si="0"/>
        <v>0</v>
      </c>
      <c r="J21" s="387"/>
    </row>
    <row r="22" spans="1:10" s="151" customFormat="1" ht="13.5" hidden="1">
      <c r="A22" s="179" t="s">
        <v>296</v>
      </c>
      <c r="B22" s="152">
        <v>3</v>
      </c>
      <c r="C22" s="153">
        <v>3293</v>
      </c>
      <c r="D22" s="152" t="s">
        <v>69</v>
      </c>
      <c r="E22" s="154">
        <v>0</v>
      </c>
      <c r="F22" s="348">
        <v>3000</v>
      </c>
      <c r="G22" s="348"/>
      <c r="H22" s="348"/>
      <c r="I22" s="387">
        <f t="shared" si="0"/>
        <v>0</v>
      </c>
      <c r="J22" s="387"/>
    </row>
    <row r="23" spans="1:10" s="134" customFormat="1" ht="12.75">
      <c r="A23" s="179" t="s">
        <v>296</v>
      </c>
      <c r="B23" s="148"/>
      <c r="C23" s="149">
        <v>38</v>
      </c>
      <c r="D23" s="148" t="s">
        <v>86</v>
      </c>
      <c r="E23" s="150">
        <f>SUM(E24)</f>
        <v>11000</v>
      </c>
      <c r="F23" s="345">
        <f>SUM(F24)</f>
        <v>11000</v>
      </c>
      <c r="G23" s="345">
        <v>11000</v>
      </c>
      <c r="H23" s="345">
        <v>11000</v>
      </c>
      <c r="I23" s="387">
        <f t="shared" si="0"/>
        <v>100</v>
      </c>
      <c r="J23" s="387">
        <f t="shared" si="0"/>
        <v>100</v>
      </c>
    </row>
    <row r="24" spans="1:10" s="151" customFormat="1" ht="13.5">
      <c r="A24" s="179" t="s">
        <v>296</v>
      </c>
      <c r="B24" s="148"/>
      <c r="C24" s="149">
        <v>381</v>
      </c>
      <c r="D24" s="148" t="s">
        <v>38</v>
      </c>
      <c r="E24" s="150">
        <f>SUM(E25)</f>
        <v>11000</v>
      </c>
      <c r="F24" s="345">
        <f>SUM(F25)</f>
        <v>11000</v>
      </c>
      <c r="G24" s="345"/>
      <c r="H24" s="345"/>
      <c r="I24" s="387">
        <f t="shared" si="0"/>
        <v>0</v>
      </c>
      <c r="J24" s="387"/>
    </row>
    <row r="25" spans="1:10" s="151" customFormat="1" ht="13.5" hidden="1">
      <c r="A25" s="179" t="s">
        <v>296</v>
      </c>
      <c r="B25" s="152">
        <v>4</v>
      </c>
      <c r="C25" s="153">
        <v>381142</v>
      </c>
      <c r="D25" s="152" t="s">
        <v>84</v>
      </c>
      <c r="E25" s="154">
        <v>11000</v>
      </c>
      <c r="F25" s="348">
        <v>11000</v>
      </c>
      <c r="G25" s="348"/>
      <c r="H25" s="348"/>
      <c r="I25" s="387">
        <f t="shared" si="0"/>
        <v>0</v>
      </c>
      <c r="J25" s="387"/>
    </row>
    <row r="26" spans="1:10" s="151" customFormat="1" ht="14.25" thickBot="1">
      <c r="A26" s="156"/>
      <c r="B26" s="156"/>
      <c r="C26" s="157"/>
      <c r="D26" s="156"/>
      <c r="E26" s="158"/>
      <c r="F26" s="349"/>
      <c r="G26" s="350"/>
      <c r="H26" s="350"/>
      <c r="I26" s="307"/>
      <c r="J26" s="307"/>
    </row>
    <row r="27" spans="1:10" s="138" customFormat="1" ht="15.75" customHeight="1" thickBot="1">
      <c r="A27" s="704" t="s">
        <v>272</v>
      </c>
      <c r="B27" s="705"/>
      <c r="C27" s="705"/>
      <c r="D27" s="706"/>
      <c r="E27" s="137">
        <f>SUM(E31)</f>
        <v>0</v>
      </c>
      <c r="F27" s="340">
        <f>SUM(F31)</f>
        <v>25000</v>
      </c>
      <c r="G27" s="340">
        <f>SUM(G31)</f>
        <v>22000</v>
      </c>
      <c r="H27" s="340">
        <f>SUM(H31)</f>
        <v>21000</v>
      </c>
      <c r="I27" s="303">
        <f>AVERAGE(G27/F27*100)</f>
        <v>88</v>
      </c>
      <c r="J27" s="303">
        <f>AVERAGE(H27/G27*100)</f>
        <v>95.45454545454545</v>
      </c>
    </row>
    <row r="28" spans="1:10" s="270" customFormat="1" ht="16.5" customHeight="1">
      <c r="A28" s="139"/>
      <c r="B28" s="139"/>
      <c r="C28" s="139"/>
      <c r="D28" s="139"/>
      <c r="E28" s="140"/>
      <c r="F28" s="341"/>
      <c r="G28" s="341"/>
      <c r="H28" s="341"/>
      <c r="I28" s="302"/>
      <c r="J28" s="302"/>
    </row>
    <row r="29" spans="1:10" s="144" customFormat="1" ht="15">
      <c r="A29" s="141"/>
      <c r="B29" s="141"/>
      <c r="C29" s="141"/>
      <c r="D29" s="142" t="s">
        <v>182</v>
      </c>
      <c r="E29" s="143"/>
      <c r="F29" s="342"/>
      <c r="G29" s="342"/>
      <c r="H29" s="342"/>
      <c r="I29" s="304"/>
      <c r="J29" s="304"/>
    </row>
    <row r="30" spans="1:10" s="134" customFormat="1" ht="13.5">
      <c r="A30" s="141"/>
      <c r="B30" s="141"/>
      <c r="C30" s="141"/>
      <c r="D30" s="298" t="s">
        <v>183</v>
      </c>
      <c r="E30" s="145"/>
      <c r="F30" s="343"/>
      <c r="G30" s="343"/>
      <c r="H30" s="343"/>
      <c r="I30" s="305"/>
      <c r="J30" s="305"/>
    </row>
    <row r="31" spans="1:10" s="134" customFormat="1" ht="13.5">
      <c r="A31" s="146"/>
      <c r="B31" s="146"/>
      <c r="C31" s="146"/>
      <c r="D31" s="322" t="s">
        <v>298</v>
      </c>
      <c r="E31" s="147">
        <f>SUM(E32+E38)</f>
        <v>0</v>
      </c>
      <c r="F31" s="344">
        <f>SUM(F32+F38)</f>
        <v>25000</v>
      </c>
      <c r="G31" s="344">
        <f>SUM(G32+G38)</f>
        <v>22000</v>
      </c>
      <c r="H31" s="344">
        <f>SUM(H32+H38)</f>
        <v>21000</v>
      </c>
      <c r="I31" s="388">
        <f>AVERAGE(G31/F31*100)</f>
        <v>88</v>
      </c>
      <c r="J31" s="388">
        <f>AVERAGE(H31/G31*100)</f>
        <v>95.45454545454545</v>
      </c>
    </row>
    <row r="32" spans="1:10" s="134" customFormat="1" ht="12.75">
      <c r="A32" s="179" t="s">
        <v>297</v>
      </c>
      <c r="B32" s="148"/>
      <c r="C32" s="149">
        <v>32</v>
      </c>
      <c r="D32" s="148" t="s">
        <v>184</v>
      </c>
      <c r="E32" s="150">
        <f>SUM(E33+E35)</f>
        <v>0</v>
      </c>
      <c r="F32" s="345">
        <f>SUM(F33+F35)</f>
        <v>22000</v>
      </c>
      <c r="G32" s="345">
        <v>20000</v>
      </c>
      <c r="H32" s="345">
        <v>20000</v>
      </c>
      <c r="I32" s="387">
        <f aca="true" t="shared" si="1" ref="I32:J40">AVERAGE(G32/F32*100)</f>
        <v>90.9090909090909</v>
      </c>
      <c r="J32" s="387">
        <f t="shared" si="1"/>
        <v>100</v>
      </c>
    </row>
    <row r="33" spans="1:10" s="178" customFormat="1" ht="13.5">
      <c r="A33" s="179" t="s">
        <v>297</v>
      </c>
      <c r="B33" s="176"/>
      <c r="C33" s="173">
        <v>323</v>
      </c>
      <c r="D33" s="174" t="s">
        <v>57</v>
      </c>
      <c r="E33" s="177">
        <f>SUM(E34)</f>
        <v>0</v>
      </c>
      <c r="F33" s="346">
        <f>SUM(F34)</f>
        <v>10000</v>
      </c>
      <c r="G33" s="346"/>
      <c r="H33" s="346"/>
      <c r="I33" s="387">
        <f t="shared" si="1"/>
        <v>0</v>
      </c>
      <c r="J33" s="387"/>
    </row>
    <row r="34" spans="1:10" s="159" customFormat="1" ht="13.5" hidden="1">
      <c r="A34" s="179" t="s">
        <v>297</v>
      </c>
      <c r="B34" s="176">
        <v>5</v>
      </c>
      <c r="C34" s="180">
        <v>3233</v>
      </c>
      <c r="D34" s="181" t="s">
        <v>60</v>
      </c>
      <c r="E34" s="182">
        <v>0</v>
      </c>
      <c r="F34" s="347">
        <v>10000</v>
      </c>
      <c r="G34" s="347"/>
      <c r="H34" s="347"/>
      <c r="I34" s="387">
        <f t="shared" si="1"/>
        <v>0</v>
      </c>
      <c r="J34" s="387"/>
    </row>
    <row r="35" spans="1:10" s="151" customFormat="1" ht="13.5">
      <c r="A35" s="179" t="s">
        <v>297</v>
      </c>
      <c r="B35" s="148"/>
      <c r="C35" s="149">
        <v>329</v>
      </c>
      <c r="D35" s="148" t="s">
        <v>66</v>
      </c>
      <c r="E35" s="150">
        <f>SUM(E36:E37)</f>
        <v>0</v>
      </c>
      <c r="F35" s="345">
        <f>SUM(F36:F37)</f>
        <v>12000</v>
      </c>
      <c r="G35" s="345"/>
      <c r="H35" s="345"/>
      <c r="I35" s="387">
        <f t="shared" si="1"/>
        <v>0</v>
      </c>
      <c r="J35" s="387"/>
    </row>
    <row r="36" spans="1:10" s="151" customFormat="1" ht="13.5" hidden="1">
      <c r="A36" s="179" t="s">
        <v>297</v>
      </c>
      <c r="B36" s="152">
        <v>6</v>
      </c>
      <c r="C36" s="153">
        <v>3293</v>
      </c>
      <c r="D36" s="152" t="s">
        <v>69</v>
      </c>
      <c r="E36" s="154">
        <v>0</v>
      </c>
      <c r="F36" s="348">
        <v>2000</v>
      </c>
      <c r="G36" s="348"/>
      <c r="H36" s="348"/>
      <c r="I36" s="387">
        <f t="shared" si="1"/>
        <v>0</v>
      </c>
      <c r="J36" s="387"/>
    </row>
    <row r="37" spans="1:10" s="151" customFormat="1" ht="13.5" hidden="1">
      <c r="A37" s="179" t="s">
        <v>297</v>
      </c>
      <c r="B37" s="152">
        <v>7</v>
      </c>
      <c r="C37" s="153">
        <v>3299</v>
      </c>
      <c r="D37" s="152" t="s">
        <v>66</v>
      </c>
      <c r="E37" s="154">
        <v>0</v>
      </c>
      <c r="F37" s="348">
        <v>10000</v>
      </c>
      <c r="G37" s="348"/>
      <c r="H37" s="348"/>
      <c r="I37" s="387">
        <f t="shared" si="1"/>
        <v>0</v>
      </c>
      <c r="J37" s="387"/>
    </row>
    <row r="38" spans="1:10" s="134" customFormat="1" ht="12.75">
      <c r="A38" s="179" t="s">
        <v>297</v>
      </c>
      <c r="B38" s="148"/>
      <c r="C38" s="149">
        <v>38</v>
      </c>
      <c r="D38" s="148" t="s">
        <v>86</v>
      </c>
      <c r="E38" s="150">
        <f>SUM(E39)</f>
        <v>0</v>
      </c>
      <c r="F38" s="345">
        <f>SUM(F39)</f>
        <v>3000</v>
      </c>
      <c r="G38" s="345">
        <v>2000</v>
      </c>
      <c r="H38" s="345">
        <v>1000</v>
      </c>
      <c r="I38" s="387">
        <f t="shared" si="1"/>
        <v>66.66666666666666</v>
      </c>
      <c r="J38" s="387">
        <f t="shared" si="1"/>
        <v>50</v>
      </c>
    </row>
    <row r="39" spans="1:10" s="151" customFormat="1" ht="13.5">
      <c r="A39" s="179" t="s">
        <v>297</v>
      </c>
      <c r="B39" s="148"/>
      <c r="C39" s="149">
        <v>381</v>
      </c>
      <c r="D39" s="148" t="s">
        <v>38</v>
      </c>
      <c r="E39" s="150">
        <f>SUM(E40)</f>
        <v>0</v>
      </c>
      <c r="F39" s="345">
        <f>SUM(F40)</f>
        <v>3000</v>
      </c>
      <c r="G39" s="345"/>
      <c r="H39" s="345"/>
      <c r="I39" s="387">
        <f t="shared" si="1"/>
        <v>0</v>
      </c>
      <c r="J39" s="387"/>
    </row>
    <row r="40" spans="1:10" s="151" customFormat="1" ht="13.5" hidden="1">
      <c r="A40" s="179" t="s">
        <v>297</v>
      </c>
      <c r="B40" s="152">
        <v>8</v>
      </c>
      <c r="C40" s="153">
        <v>3811</v>
      </c>
      <c r="D40" s="152" t="s">
        <v>38</v>
      </c>
      <c r="E40" s="154">
        <v>0</v>
      </c>
      <c r="F40" s="348">
        <v>3000</v>
      </c>
      <c r="G40" s="348"/>
      <c r="H40" s="348"/>
      <c r="I40" s="387">
        <f t="shared" si="1"/>
        <v>0</v>
      </c>
      <c r="J40" s="387"/>
    </row>
    <row r="41" spans="1:10" s="151" customFormat="1" ht="14.25" thickBot="1">
      <c r="A41" s="156"/>
      <c r="B41" s="156"/>
      <c r="C41" s="157"/>
      <c r="D41" s="156"/>
      <c r="E41" s="158"/>
      <c r="F41" s="350"/>
      <c r="G41" s="350"/>
      <c r="H41" s="350"/>
      <c r="I41" s="307"/>
      <c r="J41" s="307"/>
    </row>
    <row r="42" spans="1:10" s="159" customFormat="1" ht="17.25" thickBot="1">
      <c r="A42" s="740" t="s">
        <v>274</v>
      </c>
      <c r="B42" s="741"/>
      <c r="C42" s="741"/>
      <c r="D42" s="742"/>
      <c r="E42" s="133">
        <f>SUM(E44)</f>
        <v>2116000</v>
      </c>
      <c r="F42" s="351">
        <f>SUM(F44)</f>
        <v>1273000</v>
      </c>
      <c r="G42" s="351">
        <f>SUM(G44)</f>
        <v>1260000</v>
      </c>
      <c r="H42" s="351">
        <f>SUM(H44)</f>
        <v>1230000</v>
      </c>
      <c r="I42" s="301">
        <f>AVERAGE(G42/F42*100)</f>
        <v>98.97879025923017</v>
      </c>
      <c r="J42" s="301">
        <f>AVERAGE(H42/G42*100)</f>
        <v>97.61904761904762</v>
      </c>
    </row>
    <row r="43" spans="1:10" s="159" customFormat="1" ht="15.75" thickBot="1">
      <c r="A43" s="160"/>
      <c r="B43" s="144"/>
      <c r="C43" s="144"/>
      <c r="D43" s="144"/>
      <c r="E43" s="140"/>
      <c r="F43" s="341"/>
      <c r="G43" s="341"/>
      <c r="H43" s="341"/>
      <c r="I43" s="302"/>
      <c r="J43" s="302"/>
    </row>
    <row r="44" spans="1:10" s="159" customFormat="1" ht="15.75" thickBot="1">
      <c r="A44" s="743" t="s">
        <v>275</v>
      </c>
      <c r="B44" s="744"/>
      <c r="C44" s="744"/>
      <c r="D44" s="745"/>
      <c r="E44" s="137">
        <f>SUM(E48+E66+E101+E111+E118+E125)</f>
        <v>2116000</v>
      </c>
      <c r="F44" s="340">
        <f>SUM(F48+F66+F101+F111+F118+F125)</f>
        <v>1273000</v>
      </c>
      <c r="G44" s="340">
        <f>SUM(G48+G66+G101+G111+G118+G125)</f>
        <v>1260000</v>
      </c>
      <c r="H44" s="340">
        <f>SUM(H48+H66+H101+H111+H118+H125)</f>
        <v>1230000</v>
      </c>
      <c r="I44" s="303">
        <f>AVERAGE(G44/F44*100)</f>
        <v>98.97879025923017</v>
      </c>
      <c r="J44" s="303">
        <f>AVERAGE(H44/G44*100)</f>
        <v>97.61904761904762</v>
      </c>
    </row>
    <row r="45" spans="1:10" s="159" customFormat="1" ht="15">
      <c r="A45" s="161"/>
      <c r="B45" s="162"/>
      <c r="C45" s="162"/>
      <c r="D45" s="161"/>
      <c r="E45" s="140"/>
      <c r="F45" s="341"/>
      <c r="G45" s="341"/>
      <c r="H45" s="341"/>
      <c r="I45" s="302"/>
      <c r="J45" s="302"/>
    </row>
    <row r="46" spans="1:10" s="159" customFormat="1" ht="13.5">
      <c r="A46" s="163"/>
      <c r="B46" s="163"/>
      <c r="C46" s="163"/>
      <c r="D46" s="164" t="s">
        <v>185</v>
      </c>
      <c r="E46" s="165"/>
      <c r="F46" s="352"/>
      <c r="G46" s="381"/>
      <c r="H46" s="384"/>
      <c r="I46" s="308"/>
      <c r="J46" s="308"/>
    </row>
    <row r="47" spans="1:10" s="159" customFormat="1" ht="13.5">
      <c r="A47" s="163"/>
      <c r="B47" s="163"/>
      <c r="C47" s="163"/>
      <c r="D47" s="297" t="s">
        <v>186</v>
      </c>
      <c r="E47" s="167"/>
      <c r="F47" s="353"/>
      <c r="G47" s="382"/>
      <c r="H47" s="385"/>
      <c r="I47" s="309"/>
      <c r="J47" s="309"/>
    </row>
    <row r="48" spans="1:10" s="159" customFormat="1" ht="13.5">
      <c r="A48" s="169"/>
      <c r="B48" s="169"/>
      <c r="C48" s="169"/>
      <c r="D48" s="321" t="s">
        <v>276</v>
      </c>
      <c r="E48" s="170">
        <f>SUM(E49+E57)</f>
        <v>694000</v>
      </c>
      <c r="F48" s="354">
        <f>SUM(F49+F57)</f>
        <v>614000</v>
      </c>
      <c r="G48" s="354">
        <f>SUM(G49+G57)</f>
        <v>620000</v>
      </c>
      <c r="H48" s="354">
        <f>SUM(H49+H57)</f>
        <v>625000</v>
      </c>
      <c r="I48" s="388">
        <f>AVERAGE(G48/F48*100)</f>
        <v>100.9771986970684</v>
      </c>
      <c r="J48" s="388">
        <f>AVERAGE(H48/G48*100)</f>
        <v>100.80645161290323</v>
      </c>
    </row>
    <row r="49" spans="1:10" s="159" customFormat="1" ht="13.5">
      <c r="A49" s="179" t="s">
        <v>296</v>
      </c>
      <c r="B49" s="172"/>
      <c r="C49" s="173">
        <v>31</v>
      </c>
      <c r="D49" s="174" t="s">
        <v>42</v>
      </c>
      <c r="E49" s="175">
        <f>SUM(E50+E52+E54)</f>
        <v>613000</v>
      </c>
      <c r="F49" s="346">
        <f>SUM(F50+F52+F54)</f>
        <v>533000</v>
      </c>
      <c r="G49" s="346">
        <v>540000</v>
      </c>
      <c r="H49" s="346">
        <v>550000</v>
      </c>
      <c r="I49" s="387">
        <f aca="true" t="shared" si="2" ref="I49:J62">AVERAGE(G49/F49*100)</f>
        <v>101.31332082551594</v>
      </c>
      <c r="J49" s="387">
        <f t="shared" si="2"/>
        <v>101.85185185185186</v>
      </c>
    </row>
    <row r="50" spans="1:10" s="178" customFormat="1" ht="13.5">
      <c r="A50" s="179" t="s">
        <v>296</v>
      </c>
      <c r="B50" s="176"/>
      <c r="C50" s="173">
        <v>311</v>
      </c>
      <c r="D50" s="174" t="s">
        <v>187</v>
      </c>
      <c r="E50" s="177">
        <f>SUM(E51)</f>
        <v>500000</v>
      </c>
      <c r="F50" s="346">
        <f>SUM(F51)</f>
        <v>420000</v>
      </c>
      <c r="G50" s="346"/>
      <c r="H50" s="346"/>
      <c r="I50" s="387">
        <f t="shared" si="2"/>
        <v>0</v>
      </c>
      <c r="J50" s="387"/>
    </row>
    <row r="51" spans="1:10" s="159" customFormat="1" ht="13.5" hidden="1">
      <c r="A51" s="179" t="s">
        <v>296</v>
      </c>
      <c r="B51" s="176">
        <v>9</v>
      </c>
      <c r="C51" s="180">
        <v>3111</v>
      </c>
      <c r="D51" s="181" t="s">
        <v>188</v>
      </c>
      <c r="E51" s="182">
        <v>500000</v>
      </c>
      <c r="F51" s="347">
        <v>420000</v>
      </c>
      <c r="G51" s="347"/>
      <c r="H51" s="347"/>
      <c r="I51" s="387">
        <f t="shared" si="2"/>
        <v>0</v>
      </c>
      <c r="J51" s="387"/>
    </row>
    <row r="52" spans="1:10" s="178" customFormat="1" ht="13.5">
      <c r="A52" s="179" t="s">
        <v>296</v>
      </c>
      <c r="B52" s="172"/>
      <c r="C52" s="173">
        <v>312</v>
      </c>
      <c r="D52" s="174" t="s">
        <v>44</v>
      </c>
      <c r="E52" s="177">
        <f>SUM(E53)</f>
        <v>25000</v>
      </c>
      <c r="F52" s="346">
        <f>SUM(F53)</f>
        <v>25000</v>
      </c>
      <c r="G52" s="346"/>
      <c r="H52" s="346"/>
      <c r="I52" s="387">
        <f t="shared" si="2"/>
        <v>0</v>
      </c>
      <c r="J52" s="387"/>
    </row>
    <row r="53" spans="1:10" s="159" customFormat="1" ht="13.5" hidden="1">
      <c r="A53" s="179" t="s">
        <v>296</v>
      </c>
      <c r="B53" s="176">
        <v>10</v>
      </c>
      <c r="C53" s="180">
        <v>3121</v>
      </c>
      <c r="D53" s="181" t="s">
        <v>44</v>
      </c>
      <c r="E53" s="182">
        <v>25000</v>
      </c>
      <c r="F53" s="347">
        <v>25000</v>
      </c>
      <c r="G53" s="347"/>
      <c r="H53" s="347"/>
      <c r="I53" s="387">
        <f t="shared" si="2"/>
        <v>0</v>
      </c>
      <c r="J53" s="387"/>
    </row>
    <row r="54" spans="1:10" s="159" customFormat="1" ht="13.5">
      <c r="A54" s="179" t="s">
        <v>296</v>
      </c>
      <c r="B54" s="172"/>
      <c r="C54" s="173">
        <v>313</v>
      </c>
      <c r="D54" s="174" t="s">
        <v>45</v>
      </c>
      <c r="E54" s="177">
        <f>SUM(E55:E56)</f>
        <v>88000</v>
      </c>
      <c r="F54" s="346">
        <f>SUM(F55:F56)</f>
        <v>88000</v>
      </c>
      <c r="G54" s="346"/>
      <c r="H54" s="346"/>
      <c r="I54" s="387">
        <f t="shared" si="2"/>
        <v>0</v>
      </c>
      <c r="J54" s="387"/>
    </row>
    <row r="55" spans="1:10" s="159" customFormat="1" ht="13.5" hidden="1">
      <c r="A55" s="179" t="s">
        <v>296</v>
      </c>
      <c r="B55" s="176">
        <v>11</v>
      </c>
      <c r="C55" s="180">
        <v>3132</v>
      </c>
      <c r="D55" s="181" t="s">
        <v>189</v>
      </c>
      <c r="E55" s="182">
        <v>75000</v>
      </c>
      <c r="F55" s="347">
        <v>75000</v>
      </c>
      <c r="G55" s="347"/>
      <c r="H55" s="347"/>
      <c r="I55" s="387">
        <f t="shared" si="2"/>
        <v>0</v>
      </c>
      <c r="J55" s="387"/>
    </row>
    <row r="56" spans="1:10" s="159" customFormat="1" ht="13.5" hidden="1">
      <c r="A56" s="179" t="s">
        <v>296</v>
      </c>
      <c r="B56" s="176">
        <v>12</v>
      </c>
      <c r="C56" s="180">
        <v>3133</v>
      </c>
      <c r="D56" s="181" t="s">
        <v>190</v>
      </c>
      <c r="E56" s="182">
        <v>13000</v>
      </c>
      <c r="F56" s="347">
        <v>13000</v>
      </c>
      <c r="G56" s="347"/>
      <c r="H56" s="347"/>
      <c r="I56" s="387">
        <f t="shared" si="2"/>
        <v>0</v>
      </c>
      <c r="J56" s="387"/>
    </row>
    <row r="57" spans="1:10" s="159" customFormat="1" ht="13.5">
      <c r="A57" s="179" t="s">
        <v>296</v>
      </c>
      <c r="B57" s="172"/>
      <c r="C57" s="173">
        <v>32</v>
      </c>
      <c r="D57" s="174" t="s">
        <v>48</v>
      </c>
      <c r="E57" s="177">
        <f>SUM(E58)</f>
        <v>81000</v>
      </c>
      <c r="F57" s="346">
        <f>SUM(F58)</f>
        <v>81000</v>
      </c>
      <c r="G57" s="346">
        <v>80000</v>
      </c>
      <c r="H57" s="346">
        <v>75000</v>
      </c>
      <c r="I57" s="387">
        <f t="shared" si="2"/>
        <v>98.76543209876543</v>
      </c>
      <c r="J57" s="387">
        <f t="shared" si="2"/>
        <v>93.75</v>
      </c>
    </row>
    <row r="58" spans="1:10" s="159" customFormat="1" ht="13.5">
      <c r="A58" s="179" t="s">
        <v>296</v>
      </c>
      <c r="B58" s="172"/>
      <c r="C58" s="173">
        <v>321</v>
      </c>
      <c r="D58" s="174" t="s">
        <v>49</v>
      </c>
      <c r="E58" s="177">
        <f>SUM(E59:E62)</f>
        <v>81000</v>
      </c>
      <c r="F58" s="346">
        <f>SUM(F59:F62)</f>
        <v>81000</v>
      </c>
      <c r="G58" s="346"/>
      <c r="H58" s="346"/>
      <c r="I58" s="387">
        <f t="shared" si="2"/>
        <v>0</v>
      </c>
      <c r="J58" s="387"/>
    </row>
    <row r="59" spans="1:10" s="183" customFormat="1" ht="13.5" hidden="1">
      <c r="A59" s="179" t="s">
        <v>296</v>
      </c>
      <c r="B59" s="176">
        <v>13</v>
      </c>
      <c r="C59" s="180">
        <v>3211</v>
      </c>
      <c r="D59" s="181" t="s">
        <v>50</v>
      </c>
      <c r="E59" s="182">
        <v>30000</v>
      </c>
      <c r="F59" s="347">
        <v>30000</v>
      </c>
      <c r="G59" s="347"/>
      <c r="H59" s="347"/>
      <c r="I59" s="387">
        <f t="shared" si="2"/>
        <v>0</v>
      </c>
      <c r="J59" s="387"/>
    </row>
    <row r="60" spans="1:10" s="178" customFormat="1" ht="13.5" hidden="1">
      <c r="A60" s="179" t="s">
        <v>296</v>
      </c>
      <c r="B60" s="176">
        <v>14</v>
      </c>
      <c r="C60" s="180">
        <v>3212</v>
      </c>
      <c r="D60" s="181" t="s">
        <v>51</v>
      </c>
      <c r="E60" s="182">
        <v>26000</v>
      </c>
      <c r="F60" s="347">
        <v>26000</v>
      </c>
      <c r="G60" s="347"/>
      <c r="H60" s="347"/>
      <c r="I60" s="387">
        <f t="shared" si="2"/>
        <v>0</v>
      </c>
      <c r="J60" s="387"/>
    </row>
    <row r="61" spans="1:10" s="159" customFormat="1" ht="13.5" hidden="1">
      <c r="A61" s="179" t="s">
        <v>296</v>
      </c>
      <c r="B61" s="176">
        <v>15</v>
      </c>
      <c r="C61" s="180">
        <v>3213</v>
      </c>
      <c r="D61" s="181" t="s">
        <v>52</v>
      </c>
      <c r="E61" s="182">
        <v>10000</v>
      </c>
      <c r="F61" s="347">
        <v>10000</v>
      </c>
      <c r="G61" s="347"/>
      <c r="H61" s="347"/>
      <c r="I61" s="387">
        <f t="shared" si="2"/>
        <v>0</v>
      </c>
      <c r="J61" s="387"/>
    </row>
    <row r="62" spans="1:10" s="159" customFormat="1" ht="13.5" hidden="1">
      <c r="A62" s="179" t="s">
        <v>296</v>
      </c>
      <c r="B62" s="176">
        <v>16</v>
      </c>
      <c r="C62" s="180">
        <v>3214</v>
      </c>
      <c r="D62" s="181" t="s">
        <v>191</v>
      </c>
      <c r="E62" s="182">
        <v>15000</v>
      </c>
      <c r="F62" s="347">
        <v>15000</v>
      </c>
      <c r="G62" s="347"/>
      <c r="H62" s="347"/>
      <c r="I62" s="387">
        <f t="shared" si="2"/>
        <v>0</v>
      </c>
      <c r="J62" s="387"/>
    </row>
    <row r="63" spans="1:10" s="159" customFormat="1" ht="13.5">
      <c r="A63" s="184"/>
      <c r="B63" s="126"/>
      <c r="C63" s="185"/>
      <c r="D63" s="186"/>
      <c r="E63" s="187"/>
      <c r="F63" s="355"/>
      <c r="G63" s="355"/>
      <c r="H63" s="355"/>
      <c r="I63" s="302"/>
      <c r="J63" s="302"/>
    </row>
    <row r="64" spans="1:10" s="159" customFormat="1" ht="13.5">
      <c r="A64" s="188"/>
      <c r="B64" s="188"/>
      <c r="C64" s="188"/>
      <c r="D64" s="189" t="s">
        <v>182</v>
      </c>
      <c r="E64" s="166"/>
      <c r="F64" s="352"/>
      <c r="G64" s="352"/>
      <c r="H64" s="381"/>
      <c r="I64" s="308"/>
      <c r="J64" s="308"/>
    </row>
    <row r="65" spans="1:10" s="134" customFormat="1" ht="13.5">
      <c r="A65" s="188"/>
      <c r="B65" s="188"/>
      <c r="C65" s="188"/>
      <c r="D65" s="296" t="s">
        <v>192</v>
      </c>
      <c r="E65" s="168"/>
      <c r="F65" s="353"/>
      <c r="G65" s="353"/>
      <c r="H65" s="382"/>
      <c r="I65" s="309"/>
      <c r="J65" s="309"/>
    </row>
    <row r="66" spans="1:10" s="134" customFormat="1" ht="13.5">
      <c r="A66" s="190"/>
      <c r="B66" s="190"/>
      <c r="C66" s="190"/>
      <c r="D66" s="321" t="s">
        <v>294</v>
      </c>
      <c r="E66" s="171">
        <f>SUM(E67+E91)</f>
        <v>1335000</v>
      </c>
      <c r="F66" s="356">
        <f>SUM(F67+F91)</f>
        <v>554000</v>
      </c>
      <c r="G66" s="356">
        <f>SUM(G67+G91)</f>
        <v>545000</v>
      </c>
      <c r="H66" s="356">
        <f>SUM(H67+H91)</f>
        <v>515000</v>
      </c>
      <c r="I66" s="388">
        <f>AVERAGE(G66/F66*100)</f>
        <v>98.37545126353791</v>
      </c>
      <c r="J66" s="388">
        <f>AVERAGE(H66/G66*100)</f>
        <v>94.4954128440367</v>
      </c>
    </row>
    <row r="67" spans="1:10" s="134" customFormat="1" ht="12.75">
      <c r="A67" s="179" t="s">
        <v>310</v>
      </c>
      <c r="B67" s="172"/>
      <c r="C67" s="173">
        <v>32</v>
      </c>
      <c r="D67" s="174" t="s">
        <v>48</v>
      </c>
      <c r="E67" s="177">
        <f>SUM(E68+E73+E82+E84)</f>
        <v>1314000</v>
      </c>
      <c r="F67" s="346">
        <f>SUM(F68+F73+F82+F84)</f>
        <v>541000</v>
      </c>
      <c r="G67" s="346">
        <v>530000</v>
      </c>
      <c r="H67" s="346">
        <v>500000</v>
      </c>
      <c r="I67" s="387">
        <f>AVERAGE(G67/F67*100)</f>
        <v>97.96672828096118</v>
      </c>
      <c r="J67" s="387">
        <f>AVERAGE(H67/G67*100)</f>
        <v>94.33962264150944</v>
      </c>
    </row>
    <row r="68" spans="1:10" s="178" customFormat="1" ht="13.5">
      <c r="A68" s="179" t="s">
        <v>310</v>
      </c>
      <c r="B68" s="172"/>
      <c r="C68" s="173">
        <v>322</v>
      </c>
      <c r="D68" s="174" t="s">
        <v>53</v>
      </c>
      <c r="E68" s="177">
        <f>SUM(E69:E72)</f>
        <v>293000</v>
      </c>
      <c r="F68" s="346">
        <f>SUM(F69:F72)</f>
        <v>225000</v>
      </c>
      <c r="G68" s="346"/>
      <c r="H68" s="346"/>
      <c r="I68" s="387">
        <f aca="true" t="shared" si="3" ref="I68:I91">AVERAGE(G68/F68*100)</f>
        <v>0</v>
      </c>
      <c r="J68" s="387"/>
    </row>
    <row r="69" spans="1:10" s="178" customFormat="1" ht="13.5" hidden="1">
      <c r="A69" s="179" t="s">
        <v>310</v>
      </c>
      <c r="B69" s="176">
        <v>17</v>
      </c>
      <c r="C69" s="180">
        <v>3221</v>
      </c>
      <c r="D69" s="181" t="s">
        <v>54</v>
      </c>
      <c r="E69" s="182">
        <v>15000</v>
      </c>
      <c r="F69" s="347">
        <v>15000</v>
      </c>
      <c r="G69" s="347"/>
      <c r="H69" s="347"/>
      <c r="I69" s="387">
        <f t="shared" si="3"/>
        <v>0</v>
      </c>
      <c r="J69" s="387"/>
    </row>
    <row r="70" spans="1:10" s="159" customFormat="1" ht="13.5" hidden="1">
      <c r="A70" s="179" t="s">
        <v>310</v>
      </c>
      <c r="B70" s="176">
        <v>18</v>
      </c>
      <c r="C70" s="180">
        <v>3223</v>
      </c>
      <c r="D70" s="181" t="s">
        <v>55</v>
      </c>
      <c r="E70" s="182">
        <v>250000</v>
      </c>
      <c r="F70" s="347">
        <v>200000</v>
      </c>
      <c r="G70" s="347"/>
      <c r="H70" s="347"/>
      <c r="I70" s="387">
        <f t="shared" si="3"/>
        <v>0</v>
      </c>
      <c r="J70" s="387"/>
    </row>
    <row r="71" spans="1:10" s="159" customFormat="1" ht="13.5" hidden="1">
      <c r="A71" s="179" t="s">
        <v>310</v>
      </c>
      <c r="B71" s="176">
        <v>19</v>
      </c>
      <c r="C71" s="180">
        <v>3224</v>
      </c>
      <c r="D71" s="181" t="s">
        <v>193</v>
      </c>
      <c r="E71" s="182">
        <v>20000</v>
      </c>
      <c r="F71" s="347">
        <v>5000</v>
      </c>
      <c r="G71" s="347"/>
      <c r="H71" s="347"/>
      <c r="I71" s="387">
        <f t="shared" si="3"/>
        <v>0</v>
      </c>
      <c r="J71" s="387"/>
    </row>
    <row r="72" spans="1:10" s="159" customFormat="1" ht="13.5" hidden="1">
      <c r="A72" s="179" t="s">
        <v>310</v>
      </c>
      <c r="B72" s="176">
        <v>20</v>
      </c>
      <c r="C72" s="180">
        <v>3225</v>
      </c>
      <c r="D72" s="181" t="s">
        <v>194</v>
      </c>
      <c r="E72" s="182">
        <v>8000</v>
      </c>
      <c r="F72" s="347">
        <v>5000</v>
      </c>
      <c r="G72" s="347"/>
      <c r="H72" s="347"/>
      <c r="I72" s="387">
        <f t="shared" si="3"/>
        <v>0</v>
      </c>
      <c r="J72" s="387"/>
    </row>
    <row r="73" spans="1:10" s="159" customFormat="1" ht="13.5">
      <c r="A73" s="179" t="s">
        <v>310</v>
      </c>
      <c r="B73" s="148"/>
      <c r="C73" s="191">
        <v>323</v>
      </c>
      <c r="D73" s="192" t="s">
        <v>57</v>
      </c>
      <c r="E73" s="177">
        <f>SUM(E74:E81)</f>
        <v>896000</v>
      </c>
      <c r="F73" s="346">
        <f>SUM(F74:F81)</f>
        <v>225000</v>
      </c>
      <c r="G73" s="346"/>
      <c r="H73" s="346"/>
      <c r="I73" s="387">
        <f t="shared" si="3"/>
        <v>0</v>
      </c>
      <c r="J73" s="387"/>
    </row>
    <row r="74" spans="1:10" s="134" customFormat="1" ht="12.75" hidden="1">
      <c r="A74" s="179" t="s">
        <v>310</v>
      </c>
      <c r="B74" s="152">
        <v>21</v>
      </c>
      <c r="C74" s="193">
        <v>3231</v>
      </c>
      <c r="D74" s="194" t="s">
        <v>58</v>
      </c>
      <c r="E74" s="154">
        <v>35000</v>
      </c>
      <c r="F74" s="348">
        <v>30000</v>
      </c>
      <c r="G74" s="348"/>
      <c r="H74" s="348"/>
      <c r="I74" s="387">
        <f t="shared" si="3"/>
        <v>0</v>
      </c>
      <c r="J74" s="387"/>
    </row>
    <row r="75" spans="1:10" s="134" customFormat="1" ht="12.75" hidden="1">
      <c r="A75" s="179" t="s">
        <v>310</v>
      </c>
      <c r="B75" s="152">
        <v>22</v>
      </c>
      <c r="C75" s="193">
        <v>3232</v>
      </c>
      <c r="D75" s="194" t="s">
        <v>195</v>
      </c>
      <c r="E75" s="154">
        <v>500000</v>
      </c>
      <c r="F75" s="348">
        <v>5000</v>
      </c>
      <c r="G75" s="348"/>
      <c r="H75" s="348"/>
      <c r="I75" s="387">
        <f t="shared" si="3"/>
        <v>0</v>
      </c>
      <c r="J75" s="387"/>
    </row>
    <row r="76" spans="1:10" s="178" customFormat="1" ht="13.5" hidden="1">
      <c r="A76" s="179" t="s">
        <v>310</v>
      </c>
      <c r="B76" s="152">
        <v>23</v>
      </c>
      <c r="C76" s="193">
        <v>3233</v>
      </c>
      <c r="D76" s="152" t="s">
        <v>60</v>
      </c>
      <c r="E76" s="154">
        <v>30000</v>
      </c>
      <c r="F76" s="348">
        <v>10000</v>
      </c>
      <c r="G76" s="348"/>
      <c r="H76" s="348"/>
      <c r="I76" s="387">
        <f t="shared" si="3"/>
        <v>0</v>
      </c>
      <c r="J76" s="387"/>
    </row>
    <row r="77" spans="1:10" s="178" customFormat="1" ht="13.5" hidden="1">
      <c r="A77" s="179" t="s">
        <v>310</v>
      </c>
      <c r="B77" s="152">
        <v>24</v>
      </c>
      <c r="C77" s="193">
        <v>3234</v>
      </c>
      <c r="D77" s="152" t="s">
        <v>61</v>
      </c>
      <c r="E77" s="154">
        <v>120000</v>
      </c>
      <c r="F77" s="348">
        <v>35000</v>
      </c>
      <c r="G77" s="348"/>
      <c r="H77" s="348"/>
      <c r="I77" s="387">
        <f t="shared" si="3"/>
        <v>0</v>
      </c>
      <c r="J77" s="387"/>
    </row>
    <row r="78" spans="1:10" s="159" customFormat="1" ht="26.25" hidden="1">
      <c r="A78" s="179" t="s">
        <v>310</v>
      </c>
      <c r="B78" s="152">
        <v>25</v>
      </c>
      <c r="C78" s="193">
        <v>3236</v>
      </c>
      <c r="D78" s="194" t="s">
        <v>196</v>
      </c>
      <c r="E78" s="154">
        <v>1000</v>
      </c>
      <c r="F78" s="348">
        <v>5000</v>
      </c>
      <c r="G78" s="348"/>
      <c r="H78" s="348"/>
      <c r="I78" s="387">
        <f t="shared" si="3"/>
        <v>0</v>
      </c>
      <c r="J78" s="387"/>
    </row>
    <row r="79" spans="1:10" s="195" customFormat="1" ht="12.75" hidden="1">
      <c r="A79" s="179" t="s">
        <v>310</v>
      </c>
      <c r="B79" s="152">
        <v>26</v>
      </c>
      <c r="C79" s="193">
        <v>3237</v>
      </c>
      <c r="D79" s="194" t="s">
        <v>63</v>
      </c>
      <c r="E79" s="154">
        <v>180000</v>
      </c>
      <c r="F79" s="348">
        <v>130000</v>
      </c>
      <c r="G79" s="348"/>
      <c r="H79" s="348"/>
      <c r="I79" s="387">
        <f t="shared" si="3"/>
        <v>0</v>
      </c>
      <c r="J79" s="387"/>
    </row>
    <row r="80" spans="1:10" s="195" customFormat="1" ht="12.75" hidden="1">
      <c r="A80" s="179" t="s">
        <v>310</v>
      </c>
      <c r="B80" s="152">
        <v>27</v>
      </c>
      <c r="C80" s="193">
        <v>3238</v>
      </c>
      <c r="D80" s="194" t="s">
        <v>64</v>
      </c>
      <c r="E80" s="154">
        <v>5000</v>
      </c>
      <c r="F80" s="348">
        <v>5000</v>
      </c>
      <c r="G80" s="348"/>
      <c r="H80" s="348"/>
      <c r="I80" s="387">
        <f t="shared" si="3"/>
        <v>0</v>
      </c>
      <c r="J80" s="387"/>
    </row>
    <row r="81" spans="1:10" s="195" customFormat="1" ht="12.75" hidden="1">
      <c r="A81" s="179" t="s">
        <v>310</v>
      </c>
      <c r="B81" s="152">
        <v>28</v>
      </c>
      <c r="C81" s="193">
        <v>3239</v>
      </c>
      <c r="D81" s="194" t="s">
        <v>65</v>
      </c>
      <c r="E81" s="154">
        <v>25000</v>
      </c>
      <c r="F81" s="348">
        <v>5000</v>
      </c>
      <c r="G81" s="348"/>
      <c r="H81" s="348"/>
      <c r="I81" s="387">
        <f t="shared" si="3"/>
        <v>0</v>
      </c>
      <c r="J81" s="387"/>
    </row>
    <row r="82" spans="1:10" s="178" customFormat="1" ht="13.5">
      <c r="A82" s="179" t="s">
        <v>310</v>
      </c>
      <c r="B82" s="148"/>
      <c r="C82" s="191">
        <v>324</v>
      </c>
      <c r="D82" s="192" t="s">
        <v>142</v>
      </c>
      <c r="E82" s="177">
        <f>SUM(E83)</f>
        <v>1000</v>
      </c>
      <c r="F82" s="346">
        <f>SUM(F83)</f>
        <v>6000</v>
      </c>
      <c r="G82" s="346"/>
      <c r="H82" s="346"/>
      <c r="I82" s="387">
        <f t="shared" si="3"/>
        <v>0</v>
      </c>
      <c r="J82" s="387"/>
    </row>
    <row r="83" spans="1:10" s="178" customFormat="1" ht="13.5" hidden="1">
      <c r="A83" s="179" t="s">
        <v>310</v>
      </c>
      <c r="B83" s="152">
        <v>29</v>
      </c>
      <c r="C83" s="193">
        <v>3241</v>
      </c>
      <c r="D83" s="194" t="s">
        <v>142</v>
      </c>
      <c r="E83" s="154">
        <v>1000</v>
      </c>
      <c r="F83" s="348">
        <v>6000</v>
      </c>
      <c r="G83" s="348"/>
      <c r="H83" s="348"/>
      <c r="I83" s="387">
        <f t="shared" si="3"/>
        <v>0</v>
      </c>
      <c r="J83" s="387"/>
    </row>
    <row r="84" spans="1:10" s="159" customFormat="1" ht="13.5">
      <c r="A84" s="179" t="s">
        <v>310</v>
      </c>
      <c r="B84" s="148"/>
      <c r="C84" s="191">
        <v>329</v>
      </c>
      <c r="D84" s="192" t="s">
        <v>66</v>
      </c>
      <c r="E84" s="150">
        <f>SUM(E85:E90)</f>
        <v>124000</v>
      </c>
      <c r="F84" s="345">
        <f>SUM(F85:F90)</f>
        <v>85000</v>
      </c>
      <c r="G84" s="345"/>
      <c r="H84" s="345"/>
      <c r="I84" s="387">
        <f t="shared" si="3"/>
        <v>0</v>
      </c>
      <c r="J84" s="387"/>
    </row>
    <row r="85" spans="1:10" s="134" customFormat="1" ht="12.75" hidden="1">
      <c r="A85" s="179" t="s">
        <v>310</v>
      </c>
      <c r="B85" s="152">
        <v>30</v>
      </c>
      <c r="C85" s="193">
        <v>3292</v>
      </c>
      <c r="D85" s="194" t="s">
        <v>68</v>
      </c>
      <c r="E85" s="154">
        <v>12000</v>
      </c>
      <c r="F85" s="348">
        <v>17000</v>
      </c>
      <c r="G85" s="348"/>
      <c r="H85" s="348"/>
      <c r="I85" s="387">
        <f t="shared" si="3"/>
        <v>0</v>
      </c>
      <c r="J85" s="387"/>
    </row>
    <row r="86" spans="1:10" s="134" customFormat="1" ht="12.75" hidden="1">
      <c r="A86" s="179" t="s">
        <v>310</v>
      </c>
      <c r="B86" s="152">
        <v>31</v>
      </c>
      <c r="C86" s="193">
        <v>3293</v>
      </c>
      <c r="D86" s="194" t="s">
        <v>69</v>
      </c>
      <c r="E86" s="154">
        <v>80000</v>
      </c>
      <c r="F86" s="348">
        <v>50000</v>
      </c>
      <c r="G86" s="348"/>
      <c r="H86" s="348"/>
      <c r="I86" s="387">
        <f t="shared" si="3"/>
        <v>0</v>
      </c>
      <c r="J86" s="387"/>
    </row>
    <row r="87" spans="1:10" s="134" customFormat="1" ht="12.75" hidden="1">
      <c r="A87" s="179" t="s">
        <v>310</v>
      </c>
      <c r="B87" s="152">
        <v>32</v>
      </c>
      <c r="C87" s="193">
        <v>3294</v>
      </c>
      <c r="D87" s="194" t="s">
        <v>70</v>
      </c>
      <c r="E87" s="154">
        <v>4000</v>
      </c>
      <c r="F87" s="348">
        <v>5000</v>
      </c>
      <c r="G87" s="348"/>
      <c r="H87" s="348"/>
      <c r="I87" s="387">
        <f t="shared" si="3"/>
        <v>0</v>
      </c>
      <c r="J87" s="387"/>
    </row>
    <row r="88" spans="1:10" s="178" customFormat="1" ht="13.5" hidden="1">
      <c r="A88" s="179" t="s">
        <v>310</v>
      </c>
      <c r="B88" s="152">
        <v>33</v>
      </c>
      <c r="C88" s="193">
        <v>3295</v>
      </c>
      <c r="D88" s="194" t="s">
        <v>197</v>
      </c>
      <c r="E88" s="154">
        <v>4000</v>
      </c>
      <c r="F88" s="348">
        <v>4000</v>
      </c>
      <c r="G88" s="348"/>
      <c r="H88" s="348"/>
      <c r="I88" s="387">
        <f t="shared" si="3"/>
        <v>0</v>
      </c>
      <c r="J88" s="387"/>
    </row>
    <row r="89" spans="1:10" s="178" customFormat="1" ht="13.5" hidden="1">
      <c r="A89" s="179" t="s">
        <v>310</v>
      </c>
      <c r="B89" s="152">
        <v>34</v>
      </c>
      <c r="C89" s="193">
        <v>3296</v>
      </c>
      <c r="D89" s="194" t="s">
        <v>198</v>
      </c>
      <c r="E89" s="154">
        <v>0</v>
      </c>
      <c r="F89" s="348">
        <v>1000</v>
      </c>
      <c r="G89" s="348"/>
      <c r="H89" s="348"/>
      <c r="I89" s="387">
        <f t="shared" si="3"/>
        <v>0</v>
      </c>
      <c r="J89" s="387"/>
    </row>
    <row r="90" spans="1:10" s="178" customFormat="1" ht="13.5" hidden="1">
      <c r="A90" s="179" t="s">
        <v>310</v>
      </c>
      <c r="B90" s="152">
        <v>35</v>
      </c>
      <c r="C90" s="193">
        <v>3299</v>
      </c>
      <c r="D90" s="194" t="s">
        <v>66</v>
      </c>
      <c r="E90" s="154">
        <v>24000</v>
      </c>
      <c r="F90" s="348">
        <v>8000</v>
      </c>
      <c r="G90" s="348"/>
      <c r="H90" s="348"/>
      <c r="I90" s="387">
        <f t="shared" si="3"/>
        <v>0</v>
      </c>
      <c r="J90" s="387"/>
    </row>
    <row r="91" spans="1:10" s="159" customFormat="1" ht="13.5">
      <c r="A91" s="179" t="s">
        <v>310</v>
      </c>
      <c r="B91" s="196"/>
      <c r="C91" s="197">
        <v>34</v>
      </c>
      <c r="D91" s="198" t="s">
        <v>71</v>
      </c>
      <c r="E91" s="199">
        <f>SUM(E92+E94)</f>
        <v>21000</v>
      </c>
      <c r="F91" s="357">
        <f>SUM(F94)</f>
        <v>13000</v>
      </c>
      <c r="G91" s="357">
        <v>15000</v>
      </c>
      <c r="H91" s="357">
        <v>15000</v>
      </c>
      <c r="I91" s="387">
        <f t="shared" si="3"/>
        <v>115.38461538461537</v>
      </c>
      <c r="J91" s="387">
        <f>AVERAGE(H91/G91*100)</f>
        <v>100</v>
      </c>
    </row>
    <row r="92" spans="1:10" s="178" customFormat="1" ht="13.5">
      <c r="A92" s="179" t="s">
        <v>310</v>
      </c>
      <c r="B92" s="148"/>
      <c r="C92" s="191">
        <v>342</v>
      </c>
      <c r="D92" s="192" t="s">
        <v>270</v>
      </c>
      <c r="E92" s="177">
        <f>SUM(E93)</f>
        <v>5000</v>
      </c>
      <c r="F92" s="346">
        <f>SUM(F93)</f>
        <v>0</v>
      </c>
      <c r="G92" s="346"/>
      <c r="H92" s="346"/>
      <c r="I92" s="387">
        <v>0</v>
      </c>
      <c r="J92" s="387"/>
    </row>
    <row r="93" spans="1:10" s="178" customFormat="1" ht="13.5" hidden="1">
      <c r="A93" s="179" t="s">
        <v>310</v>
      </c>
      <c r="B93" s="152">
        <v>36</v>
      </c>
      <c r="C93" s="193">
        <v>3423</v>
      </c>
      <c r="D93" s="194" t="s">
        <v>270</v>
      </c>
      <c r="E93" s="154">
        <v>5000</v>
      </c>
      <c r="F93" s="348">
        <v>0</v>
      </c>
      <c r="G93" s="348"/>
      <c r="H93" s="348"/>
      <c r="I93" s="387">
        <v>0</v>
      </c>
      <c r="J93" s="387"/>
    </row>
    <row r="94" spans="1:10" s="159" customFormat="1" ht="13.5">
      <c r="A94" s="179" t="s">
        <v>310</v>
      </c>
      <c r="B94" s="148"/>
      <c r="C94" s="191">
        <v>343</v>
      </c>
      <c r="D94" s="192" t="s">
        <v>72</v>
      </c>
      <c r="E94" s="150">
        <f>SUM(E95:E97)</f>
        <v>16000</v>
      </c>
      <c r="F94" s="345">
        <f>SUM(F95:F97)</f>
        <v>13000</v>
      </c>
      <c r="G94" s="345"/>
      <c r="H94" s="345"/>
      <c r="I94" s="387">
        <f>AVERAGE(G94/F94*100)</f>
        <v>0</v>
      </c>
      <c r="J94" s="387"/>
    </row>
    <row r="95" spans="1:10" s="159" customFormat="1" ht="13.5" hidden="1">
      <c r="A95" s="179" t="s">
        <v>310</v>
      </c>
      <c r="B95" s="152">
        <v>37</v>
      </c>
      <c r="C95" s="193">
        <v>3431</v>
      </c>
      <c r="D95" s="194" t="s">
        <v>73</v>
      </c>
      <c r="E95" s="154">
        <v>11000</v>
      </c>
      <c r="F95" s="348">
        <v>10000</v>
      </c>
      <c r="G95" s="348"/>
      <c r="H95" s="348"/>
      <c r="I95" s="387">
        <f>AVERAGE(G95/F95*100)</f>
        <v>0</v>
      </c>
      <c r="J95" s="387"/>
    </row>
    <row r="96" spans="1:10" s="159" customFormat="1" ht="13.5" hidden="1">
      <c r="A96" s="179" t="s">
        <v>310</v>
      </c>
      <c r="B96" s="152">
        <v>38</v>
      </c>
      <c r="C96" s="193">
        <v>3433</v>
      </c>
      <c r="D96" s="194" t="s">
        <v>74</v>
      </c>
      <c r="E96" s="154">
        <v>1000</v>
      </c>
      <c r="F96" s="348">
        <v>1000</v>
      </c>
      <c r="G96" s="348"/>
      <c r="H96" s="348"/>
      <c r="I96" s="387">
        <f>AVERAGE(G96/F96*100)</f>
        <v>0</v>
      </c>
      <c r="J96" s="387"/>
    </row>
    <row r="97" spans="1:10" s="159" customFormat="1" ht="13.5" hidden="1">
      <c r="A97" s="179" t="s">
        <v>310</v>
      </c>
      <c r="B97" s="152">
        <v>39</v>
      </c>
      <c r="C97" s="193">
        <v>3434</v>
      </c>
      <c r="D97" s="194" t="s">
        <v>75</v>
      </c>
      <c r="E97" s="154">
        <v>4000</v>
      </c>
      <c r="F97" s="348">
        <v>2000</v>
      </c>
      <c r="G97" s="348"/>
      <c r="H97" s="348"/>
      <c r="I97" s="387">
        <f>AVERAGE(G97/F97*100)</f>
        <v>0</v>
      </c>
      <c r="J97" s="387"/>
    </row>
    <row r="98" spans="1:10" s="203" customFormat="1" ht="16.5">
      <c r="A98" s="200"/>
      <c r="B98" s="156"/>
      <c r="C98" s="201"/>
      <c r="D98" s="202"/>
      <c r="E98" s="158"/>
      <c r="F98" s="350"/>
      <c r="G98" s="350"/>
      <c r="H98" s="350"/>
      <c r="I98" s="307"/>
      <c r="J98" s="307"/>
    </row>
    <row r="99" spans="1:10" s="203" customFormat="1" ht="16.5">
      <c r="A99" s="204"/>
      <c r="B99" s="204"/>
      <c r="C99" s="204"/>
      <c r="D99" s="205" t="s">
        <v>182</v>
      </c>
      <c r="E99" s="166"/>
      <c r="F99" s="352"/>
      <c r="G99" s="352"/>
      <c r="H99" s="381"/>
      <c r="I99" s="308"/>
      <c r="J99" s="308"/>
    </row>
    <row r="100" spans="1:10" s="206" customFormat="1" ht="15">
      <c r="A100" s="204"/>
      <c r="B100" s="204"/>
      <c r="C100" s="204"/>
      <c r="D100" s="295" t="s">
        <v>199</v>
      </c>
      <c r="E100" s="168"/>
      <c r="F100" s="353"/>
      <c r="G100" s="353"/>
      <c r="H100" s="382"/>
      <c r="I100" s="309"/>
      <c r="J100" s="309"/>
    </row>
    <row r="101" spans="1:10" s="144" customFormat="1" ht="15">
      <c r="A101" s="207"/>
      <c r="B101" s="207"/>
      <c r="C101" s="207"/>
      <c r="D101" s="326" t="s">
        <v>299</v>
      </c>
      <c r="E101" s="208">
        <f aca="true" t="shared" si="4" ref="E101:H102">SUM(E102)</f>
        <v>72000</v>
      </c>
      <c r="F101" s="358">
        <f t="shared" si="4"/>
        <v>60000</v>
      </c>
      <c r="G101" s="358">
        <f t="shared" si="4"/>
        <v>50000</v>
      </c>
      <c r="H101" s="358">
        <f t="shared" si="4"/>
        <v>45000</v>
      </c>
      <c r="I101" s="388">
        <f>AVERAGE(G101/F101*100)</f>
        <v>83.33333333333334</v>
      </c>
      <c r="J101" s="388">
        <f>AVERAGE(H101/G101*100)</f>
        <v>90</v>
      </c>
    </row>
    <row r="102" spans="1:10" s="134" customFormat="1" ht="12.75">
      <c r="A102" s="152" t="s">
        <v>311</v>
      </c>
      <c r="B102" s="148"/>
      <c r="C102" s="191">
        <v>42</v>
      </c>
      <c r="D102" s="192" t="s">
        <v>97</v>
      </c>
      <c r="E102" s="150">
        <f t="shared" si="4"/>
        <v>72000</v>
      </c>
      <c r="F102" s="345">
        <f t="shared" si="4"/>
        <v>60000</v>
      </c>
      <c r="G102" s="345">
        <v>50000</v>
      </c>
      <c r="H102" s="345">
        <v>45000</v>
      </c>
      <c r="I102" s="387">
        <f aca="true" t="shared" si="5" ref="I102:J107">AVERAGE(G102/F102*100)</f>
        <v>83.33333333333334</v>
      </c>
      <c r="J102" s="387">
        <f t="shared" si="5"/>
        <v>90</v>
      </c>
    </row>
    <row r="103" spans="1:10" s="134" customFormat="1" ht="12.75">
      <c r="A103" s="152" t="s">
        <v>311</v>
      </c>
      <c r="B103" s="148"/>
      <c r="C103" s="191">
        <v>422</v>
      </c>
      <c r="D103" s="192" t="s">
        <v>100</v>
      </c>
      <c r="E103" s="150">
        <f>SUM(E104:E107)</f>
        <v>72000</v>
      </c>
      <c r="F103" s="345">
        <f>SUM(F104:F107)</f>
        <v>60000</v>
      </c>
      <c r="G103" s="345"/>
      <c r="H103" s="345"/>
      <c r="I103" s="387">
        <f t="shared" si="5"/>
        <v>0</v>
      </c>
      <c r="J103" s="387"/>
    </row>
    <row r="104" spans="1:10" s="134" customFormat="1" ht="12.75" hidden="1">
      <c r="A104" s="152" t="s">
        <v>311</v>
      </c>
      <c r="B104" s="152">
        <v>40</v>
      </c>
      <c r="C104" s="193">
        <v>4221</v>
      </c>
      <c r="D104" s="194" t="s">
        <v>101</v>
      </c>
      <c r="E104" s="154">
        <v>20000</v>
      </c>
      <c r="F104" s="348">
        <v>20000</v>
      </c>
      <c r="G104" s="348"/>
      <c r="H104" s="348"/>
      <c r="I104" s="387">
        <f t="shared" si="5"/>
        <v>0</v>
      </c>
      <c r="J104" s="387"/>
    </row>
    <row r="105" spans="1:10" s="134" customFormat="1" ht="12.75" hidden="1">
      <c r="A105" s="152" t="s">
        <v>311</v>
      </c>
      <c r="B105" s="152">
        <v>41</v>
      </c>
      <c r="C105" s="193">
        <v>4222</v>
      </c>
      <c r="D105" s="194" t="s">
        <v>102</v>
      </c>
      <c r="E105" s="154">
        <v>5000</v>
      </c>
      <c r="F105" s="348">
        <v>5000</v>
      </c>
      <c r="G105" s="348"/>
      <c r="H105" s="348"/>
      <c r="I105" s="387">
        <f t="shared" si="5"/>
        <v>0</v>
      </c>
      <c r="J105" s="387"/>
    </row>
    <row r="106" spans="1:10" s="178" customFormat="1" ht="13.5" hidden="1">
      <c r="A106" s="152" t="s">
        <v>311</v>
      </c>
      <c r="B106" s="152">
        <v>42</v>
      </c>
      <c r="C106" s="193">
        <v>4223</v>
      </c>
      <c r="D106" s="194" t="s">
        <v>114</v>
      </c>
      <c r="E106" s="154">
        <v>12000</v>
      </c>
      <c r="F106" s="348">
        <v>10000</v>
      </c>
      <c r="G106" s="348"/>
      <c r="H106" s="348"/>
      <c r="I106" s="387">
        <f t="shared" si="5"/>
        <v>0</v>
      </c>
      <c r="J106" s="387"/>
    </row>
    <row r="107" spans="1:10" s="159" customFormat="1" ht="13.5" hidden="1">
      <c r="A107" s="152" t="s">
        <v>311</v>
      </c>
      <c r="B107" s="152">
        <v>43</v>
      </c>
      <c r="C107" s="193">
        <v>4227</v>
      </c>
      <c r="D107" s="194" t="s">
        <v>103</v>
      </c>
      <c r="E107" s="154">
        <v>35000</v>
      </c>
      <c r="F107" s="348">
        <v>25000</v>
      </c>
      <c r="G107" s="348"/>
      <c r="H107" s="348"/>
      <c r="I107" s="387">
        <f t="shared" si="5"/>
        <v>0</v>
      </c>
      <c r="J107" s="387"/>
    </row>
    <row r="108" spans="3:10" s="159" customFormat="1" ht="13.5">
      <c r="C108" s="209"/>
      <c r="D108" s="210"/>
      <c r="E108" s="211"/>
      <c r="F108" s="359"/>
      <c r="G108" s="359"/>
      <c r="H108" s="359"/>
      <c r="I108" s="307"/>
      <c r="J108" s="307"/>
    </row>
    <row r="109" spans="1:10" s="159" customFormat="1" ht="13.5">
      <c r="A109" s="204"/>
      <c r="B109" s="204"/>
      <c r="C109" s="204"/>
      <c r="D109" s="212" t="s">
        <v>182</v>
      </c>
      <c r="E109" s="166"/>
      <c r="F109" s="352"/>
      <c r="G109" s="342"/>
      <c r="H109" s="342"/>
      <c r="I109" s="304"/>
      <c r="J109" s="304"/>
    </row>
    <row r="110" spans="1:10" s="159" customFormat="1" ht="13.5">
      <c r="A110" s="204"/>
      <c r="B110" s="204"/>
      <c r="C110" s="204"/>
      <c r="D110" s="294" t="s">
        <v>199</v>
      </c>
      <c r="E110" s="168"/>
      <c r="F110" s="353"/>
      <c r="G110" s="343"/>
      <c r="H110" s="343"/>
      <c r="I110" s="305"/>
      <c r="J110" s="305"/>
    </row>
    <row r="111" spans="1:10" s="134" customFormat="1" ht="13.5">
      <c r="A111" s="207"/>
      <c r="B111" s="207"/>
      <c r="C111" s="207"/>
      <c r="D111" s="327" t="s">
        <v>300</v>
      </c>
      <c r="E111" s="208">
        <f aca="true" t="shared" si="6" ref="E111:H113">SUM(E112)</f>
        <v>5000</v>
      </c>
      <c r="F111" s="358">
        <f t="shared" si="6"/>
        <v>5000</v>
      </c>
      <c r="G111" s="344">
        <f t="shared" si="6"/>
        <v>5000</v>
      </c>
      <c r="H111" s="344">
        <f t="shared" si="6"/>
        <v>5000</v>
      </c>
      <c r="I111" s="388">
        <f>AVERAGE(G111/F111*100)</f>
        <v>100</v>
      </c>
      <c r="J111" s="388">
        <f>AVERAGE(H111/G111*100)</f>
        <v>100</v>
      </c>
    </row>
    <row r="112" spans="1:10" s="134" customFormat="1" ht="12.75">
      <c r="A112" s="287" t="s">
        <v>312</v>
      </c>
      <c r="B112" s="148"/>
      <c r="C112" s="191">
        <v>42</v>
      </c>
      <c r="D112" s="192" t="s">
        <v>97</v>
      </c>
      <c r="E112" s="150">
        <f t="shared" si="6"/>
        <v>5000</v>
      </c>
      <c r="F112" s="345">
        <f t="shared" si="6"/>
        <v>5000</v>
      </c>
      <c r="G112" s="345">
        <v>5000</v>
      </c>
      <c r="H112" s="345">
        <v>5000</v>
      </c>
      <c r="I112" s="387">
        <f aca="true" t="shared" si="7" ref="I112:J114">AVERAGE(G112/F112*100)</f>
        <v>100</v>
      </c>
      <c r="J112" s="387">
        <f t="shared" si="7"/>
        <v>100</v>
      </c>
    </row>
    <row r="113" spans="1:10" s="134" customFormat="1" ht="12.75">
      <c r="A113" s="287" t="s">
        <v>312</v>
      </c>
      <c r="B113" s="148"/>
      <c r="C113" s="191">
        <v>426</v>
      </c>
      <c r="D113" s="192" t="s">
        <v>117</v>
      </c>
      <c r="E113" s="150">
        <f t="shared" si="6"/>
        <v>5000</v>
      </c>
      <c r="F113" s="345">
        <f t="shared" si="6"/>
        <v>5000</v>
      </c>
      <c r="G113" s="345"/>
      <c r="H113" s="345"/>
      <c r="I113" s="387">
        <f t="shared" si="7"/>
        <v>0</v>
      </c>
      <c r="J113" s="387"/>
    </row>
    <row r="114" spans="1:10" s="134" customFormat="1" ht="15" customHeight="1" hidden="1">
      <c r="A114" s="287" t="s">
        <v>312</v>
      </c>
      <c r="B114" s="152">
        <v>44</v>
      </c>
      <c r="C114" s="193">
        <v>4262</v>
      </c>
      <c r="D114" s="194" t="s">
        <v>200</v>
      </c>
      <c r="E114" s="154">
        <v>5000</v>
      </c>
      <c r="F114" s="348">
        <v>5000</v>
      </c>
      <c r="G114" s="348"/>
      <c r="H114" s="348"/>
      <c r="I114" s="387">
        <f t="shared" si="7"/>
        <v>0</v>
      </c>
      <c r="J114" s="387"/>
    </row>
    <row r="115" spans="1:10" s="134" customFormat="1" ht="12.75">
      <c r="A115" s="156"/>
      <c r="B115" s="156"/>
      <c r="C115" s="201"/>
      <c r="D115" s="202"/>
      <c r="E115" s="158"/>
      <c r="F115" s="350"/>
      <c r="G115" s="350"/>
      <c r="H115" s="350"/>
      <c r="I115" s="307"/>
      <c r="J115" s="307"/>
    </row>
    <row r="116" spans="1:10" s="216" customFormat="1" ht="13.5">
      <c r="A116" s="213"/>
      <c r="B116" s="213"/>
      <c r="C116" s="213"/>
      <c r="D116" s="214" t="s">
        <v>182</v>
      </c>
      <c r="E116" s="215"/>
      <c r="F116" s="360"/>
      <c r="G116" s="360"/>
      <c r="H116" s="360"/>
      <c r="I116" s="304"/>
      <c r="J116" s="304"/>
    </row>
    <row r="117" spans="1:10" s="178" customFormat="1" ht="13.5">
      <c r="A117" s="213"/>
      <c r="B117" s="213"/>
      <c r="C117" s="213"/>
      <c r="D117" s="292" t="s">
        <v>201</v>
      </c>
      <c r="E117" s="145"/>
      <c r="F117" s="343"/>
      <c r="G117" s="343"/>
      <c r="H117" s="343"/>
      <c r="I117" s="305"/>
      <c r="J117" s="305"/>
    </row>
    <row r="118" spans="1:10" s="159" customFormat="1" ht="13.5">
      <c r="A118" s="218"/>
      <c r="B118" s="218"/>
      <c r="C118" s="218"/>
      <c r="D118" s="328" t="s">
        <v>301</v>
      </c>
      <c r="E118" s="147">
        <f aca="true" t="shared" si="8" ref="E118:H120">SUM(E119)</f>
        <v>0</v>
      </c>
      <c r="F118" s="344">
        <f t="shared" si="8"/>
        <v>30000</v>
      </c>
      <c r="G118" s="344">
        <f t="shared" si="8"/>
        <v>30000</v>
      </c>
      <c r="H118" s="344">
        <f t="shared" si="8"/>
        <v>30000</v>
      </c>
      <c r="I118" s="388">
        <f>AVERAGE(G118/F118*100)</f>
        <v>100</v>
      </c>
      <c r="J118" s="388">
        <f>AVERAGE(H118/G118*100)</f>
        <v>100</v>
      </c>
    </row>
    <row r="119" spans="1:10" s="178" customFormat="1" ht="13.5">
      <c r="A119" s="287" t="s">
        <v>313</v>
      </c>
      <c r="B119" s="148"/>
      <c r="C119" s="191">
        <v>32</v>
      </c>
      <c r="D119" s="192" t="s">
        <v>48</v>
      </c>
      <c r="E119" s="150">
        <f t="shared" si="8"/>
        <v>0</v>
      </c>
      <c r="F119" s="345">
        <f t="shared" si="8"/>
        <v>30000</v>
      </c>
      <c r="G119" s="345">
        <v>30000</v>
      </c>
      <c r="H119" s="345">
        <v>30000</v>
      </c>
      <c r="I119" s="387">
        <f aca="true" t="shared" si="9" ref="I119:J121">AVERAGE(G119/F119*100)</f>
        <v>100</v>
      </c>
      <c r="J119" s="387">
        <f t="shared" si="9"/>
        <v>100</v>
      </c>
    </row>
    <row r="120" spans="1:10" s="159" customFormat="1" ht="13.5">
      <c r="A120" s="287" t="s">
        <v>313</v>
      </c>
      <c r="B120" s="148"/>
      <c r="C120" s="191">
        <v>323</v>
      </c>
      <c r="D120" s="192" t="s">
        <v>57</v>
      </c>
      <c r="E120" s="150">
        <f t="shared" si="8"/>
        <v>0</v>
      </c>
      <c r="F120" s="345">
        <f t="shared" si="8"/>
        <v>30000</v>
      </c>
      <c r="G120" s="345"/>
      <c r="H120" s="345"/>
      <c r="I120" s="387">
        <f t="shared" si="9"/>
        <v>0</v>
      </c>
      <c r="J120" s="387"/>
    </row>
    <row r="121" spans="1:10" s="178" customFormat="1" ht="13.5" hidden="1">
      <c r="A121" s="287" t="s">
        <v>313</v>
      </c>
      <c r="B121" s="152">
        <v>45</v>
      </c>
      <c r="C121" s="193">
        <v>3237</v>
      </c>
      <c r="D121" s="194" t="s">
        <v>63</v>
      </c>
      <c r="E121" s="154">
        <v>0</v>
      </c>
      <c r="F121" s="348">
        <v>30000</v>
      </c>
      <c r="G121" s="348"/>
      <c r="H121" s="348"/>
      <c r="I121" s="387">
        <f t="shared" si="9"/>
        <v>0</v>
      </c>
      <c r="J121" s="387"/>
    </row>
    <row r="122" spans="1:10" s="178" customFormat="1" ht="13.5">
      <c r="A122" s="219"/>
      <c r="B122" s="130"/>
      <c r="C122" s="219"/>
      <c r="D122" s="130"/>
      <c r="E122" s="219"/>
      <c r="F122" s="361"/>
      <c r="G122" s="361"/>
      <c r="H122" s="361"/>
      <c r="I122" s="310"/>
      <c r="J122" s="310"/>
    </row>
    <row r="123" spans="1:10" s="159" customFormat="1" ht="13.5">
      <c r="A123" s="204"/>
      <c r="B123" s="204"/>
      <c r="C123" s="204"/>
      <c r="D123" s="214" t="s">
        <v>182</v>
      </c>
      <c r="E123" s="143"/>
      <c r="F123" s="342"/>
      <c r="G123" s="342"/>
      <c r="H123" s="342"/>
      <c r="I123" s="304"/>
      <c r="J123" s="304"/>
    </row>
    <row r="124" spans="1:10" s="159" customFormat="1" ht="13.5">
      <c r="A124" s="204"/>
      <c r="B124" s="204"/>
      <c r="C124" s="204"/>
      <c r="D124" s="292" t="s">
        <v>199</v>
      </c>
      <c r="E124" s="145"/>
      <c r="F124" s="343"/>
      <c r="G124" s="343"/>
      <c r="H124" s="343"/>
      <c r="I124" s="305"/>
      <c r="J124" s="305"/>
    </row>
    <row r="125" spans="1:10" ht="13.5">
      <c r="A125" s="207"/>
      <c r="B125" s="207"/>
      <c r="C125" s="207"/>
      <c r="D125" s="328" t="s">
        <v>302</v>
      </c>
      <c r="E125" s="220">
        <f>SUM(E126+E129)</f>
        <v>10000</v>
      </c>
      <c r="F125" s="337">
        <f>SUM(F126+F129)</f>
        <v>10000</v>
      </c>
      <c r="G125" s="337">
        <f>SUM(G126+G129)</f>
        <v>10000</v>
      </c>
      <c r="H125" s="337">
        <f>SUM(H126+H129)</f>
        <v>10000</v>
      </c>
      <c r="I125" s="388">
        <f>AVERAGE(G125/F125*100)</f>
        <v>100</v>
      </c>
      <c r="J125" s="388">
        <f>AVERAGE(H125/G125*100)</f>
        <v>100</v>
      </c>
    </row>
    <row r="126" spans="1:10" ht="12.75">
      <c r="A126" s="287" t="s">
        <v>314</v>
      </c>
      <c r="B126" s="148"/>
      <c r="C126" s="191">
        <v>32</v>
      </c>
      <c r="D126" s="192" t="s">
        <v>48</v>
      </c>
      <c r="E126" s="150">
        <f>SUM(E127)</f>
        <v>0</v>
      </c>
      <c r="F126" s="345">
        <f aca="true" t="shared" si="10" ref="F126:H127">SUM(F127)</f>
        <v>0</v>
      </c>
      <c r="G126" s="345">
        <f t="shared" si="10"/>
        <v>0</v>
      </c>
      <c r="H126" s="345">
        <f t="shared" si="10"/>
        <v>0</v>
      </c>
      <c r="I126" s="387">
        <v>0</v>
      </c>
      <c r="J126" s="387"/>
    </row>
    <row r="127" spans="1:10" ht="12.75">
      <c r="A127" s="287" t="s">
        <v>314</v>
      </c>
      <c r="B127" s="148"/>
      <c r="C127" s="191">
        <v>329</v>
      </c>
      <c r="D127" s="192" t="s">
        <v>66</v>
      </c>
      <c r="E127" s="150">
        <f>SUM(E128)</f>
        <v>0</v>
      </c>
      <c r="F127" s="345">
        <f t="shared" si="10"/>
        <v>0</v>
      </c>
      <c r="G127" s="345"/>
      <c r="H127" s="345"/>
      <c r="I127" s="387">
        <v>0</v>
      </c>
      <c r="J127" s="387"/>
    </row>
    <row r="128" spans="1:10" ht="14.25" customHeight="1" hidden="1">
      <c r="A128" s="287" t="s">
        <v>314</v>
      </c>
      <c r="B128" s="152">
        <v>46</v>
      </c>
      <c r="C128" s="193">
        <v>3299</v>
      </c>
      <c r="D128" s="194" t="s">
        <v>66</v>
      </c>
      <c r="E128" s="154">
        <v>0</v>
      </c>
      <c r="F128" s="348">
        <v>0</v>
      </c>
      <c r="G128" s="348"/>
      <c r="H128" s="348"/>
      <c r="I128" s="387">
        <v>0</v>
      </c>
      <c r="J128" s="387"/>
    </row>
    <row r="129" spans="1:10" s="221" customFormat="1" ht="12.75">
      <c r="A129" s="287" t="s">
        <v>314</v>
      </c>
      <c r="B129" s="152"/>
      <c r="C129" s="149">
        <v>38</v>
      </c>
      <c r="D129" s="148" t="s">
        <v>202</v>
      </c>
      <c r="E129" s="150">
        <f>SUM(E130)</f>
        <v>10000</v>
      </c>
      <c r="F129" s="345">
        <f>SUM(F130)</f>
        <v>10000</v>
      </c>
      <c r="G129" s="345">
        <v>10000</v>
      </c>
      <c r="H129" s="345">
        <v>10000</v>
      </c>
      <c r="I129" s="387">
        <f>AVERAGE(G129/F129*100)</f>
        <v>100</v>
      </c>
      <c r="J129" s="387">
        <f>AVERAGE(H129/G129*100)</f>
        <v>100</v>
      </c>
    </row>
    <row r="130" spans="1:10" s="159" customFormat="1" ht="13.5">
      <c r="A130" s="287" t="s">
        <v>314</v>
      </c>
      <c r="B130" s="152"/>
      <c r="C130" s="149">
        <v>383</v>
      </c>
      <c r="D130" s="148" t="s">
        <v>203</v>
      </c>
      <c r="E130" s="150">
        <f>SUM(E131)</f>
        <v>10000</v>
      </c>
      <c r="F130" s="345">
        <f>SUM(F131)</f>
        <v>10000</v>
      </c>
      <c r="G130" s="345"/>
      <c r="H130" s="345"/>
      <c r="I130" s="387">
        <f>AVERAGE(G130/F130*100)</f>
        <v>0</v>
      </c>
      <c r="J130" s="387"/>
    </row>
    <row r="131" spans="1:10" s="159" customFormat="1" ht="13.5" hidden="1">
      <c r="A131" s="287" t="s">
        <v>314</v>
      </c>
      <c r="B131" s="152">
        <v>47</v>
      </c>
      <c r="C131" s="153">
        <v>3831</v>
      </c>
      <c r="D131" s="152" t="s">
        <v>204</v>
      </c>
      <c r="E131" s="154">
        <v>10000</v>
      </c>
      <c r="F131" s="348">
        <v>10000</v>
      </c>
      <c r="G131" s="348"/>
      <c r="H131" s="348"/>
      <c r="I131" s="387">
        <f>AVERAGE(G131/F131*100)</f>
        <v>0</v>
      </c>
      <c r="J131" s="387"/>
    </row>
    <row r="132" spans="1:10" s="223" customFormat="1" ht="13.5" thickBot="1">
      <c r="A132" s="219"/>
      <c r="B132" s="130"/>
      <c r="C132" s="219"/>
      <c r="D132" s="130"/>
      <c r="E132" s="219"/>
      <c r="F132" s="361"/>
      <c r="G132" s="361"/>
      <c r="H132" s="361"/>
      <c r="I132" s="310"/>
      <c r="J132" s="310"/>
    </row>
    <row r="133" spans="1:10" s="224" customFormat="1" ht="17.25" thickBot="1">
      <c r="A133" s="713" t="s">
        <v>205</v>
      </c>
      <c r="B133" s="714"/>
      <c r="C133" s="714"/>
      <c r="D133" s="715"/>
      <c r="E133" s="133">
        <f>SUM(E135+E144+E167)</f>
        <v>0</v>
      </c>
      <c r="F133" s="351">
        <f>SUM(F135+F144+F167)</f>
        <v>236000</v>
      </c>
      <c r="G133" s="351">
        <f>SUM(G135+G144+G167)</f>
        <v>245500</v>
      </c>
      <c r="H133" s="351">
        <f>SUM(H135+H144+H167)</f>
        <v>246000</v>
      </c>
      <c r="I133" s="301">
        <f>AVERAGE(G133/F133*100)</f>
        <v>104.02542372881356</v>
      </c>
      <c r="J133" s="301">
        <f>AVERAGE(H133/G133*100)</f>
        <v>100.20366598778003</v>
      </c>
    </row>
    <row r="134" spans="1:10" s="227" customFormat="1" ht="17.25" thickBot="1">
      <c r="A134" s="225"/>
      <c r="B134" s="225"/>
      <c r="C134" s="225"/>
      <c r="D134" s="225"/>
      <c r="E134" s="226"/>
      <c r="F134" s="362"/>
      <c r="G134" s="362"/>
      <c r="H134" s="362"/>
      <c r="I134" s="302"/>
      <c r="J134" s="302"/>
    </row>
    <row r="135" spans="1:10" s="138" customFormat="1" ht="15.75" thickBot="1">
      <c r="A135" s="707" t="s">
        <v>206</v>
      </c>
      <c r="B135" s="708"/>
      <c r="C135" s="708"/>
      <c r="D135" s="709"/>
      <c r="E135" s="137">
        <f>SUM(E139)</f>
        <v>0</v>
      </c>
      <c r="F135" s="340">
        <f>SUM(F139)</f>
        <v>15000</v>
      </c>
      <c r="G135" s="340">
        <f>SUM(G139)</f>
        <v>15000</v>
      </c>
      <c r="H135" s="340">
        <f>SUM(H139)</f>
        <v>15000</v>
      </c>
      <c r="I135" s="303">
        <f>AVERAGE(G135/F135*100)</f>
        <v>100</v>
      </c>
      <c r="J135" s="303">
        <f>AVERAGE(H135/G135*100)</f>
        <v>100</v>
      </c>
    </row>
    <row r="136" spans="1:10" s="138" customFormat="1" ht="15">
      <c r="A136" s="228"/>
      <c r="B136" s="228"/>
      <c r="C136" s="228"/>
      <c r="D136" s="228"/>
      <c r="E136" s="229"/>
      <c r="F136" s="363"/>
      <c r="G136" s="363"/>
      <c r="H136" s="363"/>
      <c r="I136" s="311"/>
      <c r="J136" s="311"/>
    </row>
    <row r="137" spans="1:10" s="134" customFormat="1" ht="15" customHeight="1">
      <c r="A137" s="204"/>
      <c r="B137" s="204"/>
      <c r="C137" s="204"/>
      <c r="D137" s="214" t="s">
        <v>207</v>
      </c>
      <c r="E137" s="230"/>
      <c r="F137" s="364"/>
      <c r="G137" s="364"/>
      <c r="H137" s="364"/>
      <c r="I137" s="230"/>
      <c r="J137" s="230"/>
    </row>
    <row r="138" spans="1:10" s="141" customFormat="1" ht="13.5">
      <c r="A138" s="204"/>
      <c r="B138" s="204"/>
      <c r="C138" s="204"/>
      <c r="D138" s="293" t="s">
        <v>208</v>
      </c>
      <c r="E138" s="145"/>
      <c r="F138" s="343"/>
      <c r="G138" s="343"/>
      <c r="H138" s="343"/>
      <c r="I138" s="305"/>
      <c r="J138" s="305"/>
    </row>
    <row r="139" spans="1:10" s="141" customFormat="1" ht="13.5">
      <c r="A139" s="204"/>
      <c r="B139" s="204"/>
      <c r="C139" s="204"/>
      <c r="D139" s="322" t="s">
        <v>303</v>
      </c>
      <c r="E139" s="231">
        <f aca="true" t="shared" si="11" ref="E139:H141">SUM(E140)</f>
        <v>0</v>
      </c>
      <c r="F139" s="337">
        <f t="shared" si="11"/>
        <v>15000</v>
      </c>
      <c r="G139" s="337">
        <f t="shared" si="11"/>
        <v>15000</v>
      </c>
      <c r="H139" s="337">
        <f t="shared" si="11"/>
        <v>15000</v>
      </c>
      <c r="I139" s="388">
        <f>AVERAGE(G139/F139*100)</f>
        <v>100</v>
      </c>
      <c r="J139" s="388">
        <f>AVERAGE(H139/G139*100)</f>
        <v>100</v>
      </c>
    </row>
    <row r="140" spans="1:10" s="178" customFormat="1" ht="13.5">
      <c r="A140" s="152" t="s">
        <v>296</v>
      </c>
      <c r="B140" s="148"/>
      <c r="C140" s="191">
        <v>32</v>
      </c>
      <c r="D140" s="148" t="s">
        <v>184</v>
      </c>
      <c r="E140" s="150">
        <f t="shared" si="11"/>
        <v>0</v>
      </c>
      <c r="F140" s="345">
        <f t="shared" si="11"/>
        <v>15000</v>
      </c>
      <c r="G140" s="345">
        <v>15000</v>
      </c>
      <c r="H140" s="345">
        <v>15000</v>
      </c>
      <c r="I140" s="387">
        <f aca="true" t="shared" si="12" ref="I140:J142">AVERAGE(G140/F140*100)</f>
        <v>100</v>
      </c>
      <c r="J140" s="387">
        <f t="shared" si="12"/>
        <v>100</v>
      </c>
    </row>
    <row r="141" spans="1:10" s="178" customFormat="1" ht="13.5">
      <c r="A141" s="152" t="s">
        <v>296</v>
      </c>
      <c r="B141" s="148"/>
      <c r="C141" s="149">
        <v>323</v>
      </c>
      <c r="D141" s="148" t="s">
        <v>57</v>
      </c>
      <c r="E141" s="150">
        <f t="shared" si="11"/>
        <v>0</v>
      </c>
      <c r="F141" s="345">
        <f t="shared" si="11"/>
        <v>15000</v>
      </c>
      <c r="G141" s="345"/>
      <c r="H141" s="345"/>
      <c r="I141" s="387">
        <f t="shared" si="12"/>
        <v>0</v>
      </c>
      <c r="J141" s="387"/>
    </row>
    <row r="142" spans="1:10" s="159" customFormat="1" ht="13.5" hidden="1">
      <c r="A142" s="152" t="s">
        <v>296</v>
      </c>
      <c r="B142" s="152">
        <v>48</v>
      </c>
      <c r="C142" s="153">
        <v>3237</v>
      </c>
      <c r="D142" s="152" t="s">
        <v>63</v>
      </c>
      <c r="E142" s="154">
        <v>0</v>
      </c>
      <c r="F142" s="348">
        <v>15000</v>
      </c>
      <c r="G142" s="348"/>
      <c r="H142" s="348"/>
      <c r="I142" s="387">
        <f t="shared" si="12"/>
        <v>0</v>
      </c>
      <c r="J142" s="387"/>
    </row>
    <row r="143" spans="1:10" s="159" customFormat="1" ht="14.25" thickBot="1">
      <c r="A143" s="156"/>
      <c r="B143" s="156"/>
      <c r="C143" s="157"/>
      <c r="D143" s="156"/>
      <c r="E143" s="158"/>
      <c r="F143" s="350"/>
      <c r="G143" s="350"/>
      <c r="H143" s="350"/>
      <c r="I143" s="307"/>
      <c r="J143" s="307"/>
    </row>
    <row r="144" spans="1:10" s="134" customFormat="1" ht="15.75" customHeight="1" thickBot="1">
      <c r="A144" s="707" t="s">
        <v>209</v>
      </c>
      <c r="B144" s="708"/>
      <c r="C144" s="708"/>
      <c r="D144" s="709"/>
      <c r="E144" s="137">
        <f>SUM(E148+E155+E162)</f>
        <v>0</v>
      </c>
      <c r="F144" s="340">
        <f>SUM(F148+F155+F162)</f>
        <v>30000</v>
      </c>
      <c r="G144" s="340">
        <f>SUM(G148+G155+G162)</f>
        <v>30500</v>
      </c>
      <c r="H144" s="340">
        <f>SUM(H148+H155+H162)</f>
        <v>31000</v>
      </c>
      <c r="I144" s="303">
        <f>AVERAGE(G144/F144*100)</f>
        <v>101.66666666666666</v>
      </c>
      <c r="J144" s="303">
        <f>AVERAGE(H144/G144*100)</f>
        <v>101.63934426229508</v>
      </c>
    </row>
    <row r="145" spans="1:10" s="134" customFormat="1" ht="15.75" customHeight="1">
      <c r="A145" s="228"/>
      <c r="B145" s="228"/>
      <c r="C145" s="228"/>
      <c r="D145" s="228"/>
      <c r="E145" s="229"/>
      <c r="F145" s="363"/>
      <c r="G145" s="363"/>
      <c r="H145" s="363"/>
      <c r="I145" s="302"/>
      <c r="J145" s="302"/>
    </row>
    <row r="146" spans="1:10" s="134" customFormat="1" ht="12.75" customHeight="1">
      <c r="A146" s="204"/>
      <c r="B146" s="204"/>
      <c r="C146" s="204"/>
      <c r="D146" s="214" t="s">
        <v>207</v>
      </c>
      <c r="E146" s="143"/>
      <c r="F146" s="342"/>
      <c r="G146" s="342"/>
      <c r="H146" s="342"/>
      <c r="I146" s="304"/>
      <c r="J146" s="304"/>
    </row>
    <row r="147" spans="1:10" s="134" customFormat="1" ht="12.75" customHeight="1">
      <c r="A147" s="204"/>
      <c r="B147" s="204"/>
      <c r="C147" s="204"/>
      <c r="D147" s="292" t="s">
        <v>201</v>
      </c>
      <c r="E147" s="145"/>
      <c r="F147" s="343"/>
      <c r="G147" s="343"/>
      <c r="H147" s="343"/>
      <c r="I147" s="305"/>
      <c r="J147" s="305"/>
    </row>
    <row r="148" spans="1:10" s="134" customFormat="1" ht="15.75" customHeight="1">
      <c r="A148" s="204"/>
      <c r="B148" s="204"/>
      <c r="C148" s="204"/>
      <c r="D148" s="328" t="s">
        <v>304</v>
      </c>
      <c r="E148" s="231">
        <f aca="true" t="shared" si="13" ref="E148:H149">SUM(E149)</f>
        <v>0</v>
      </c>
      <c r="F148" s="337">
        <f t="shared" si="13"/>
        <v>2000</v>
      </c>
      <c r="G148" s="337">
        <f t="shared" si="13"/>
        <v>1500</v>
      </c>
      <c r="H148" s="337">
        <f t="shared" si="13"/>
        <v>1000</v>
      </c>
      <c r="I148" s="388">
        <f>AVERAGE(G148/F148*100)</f>
        <v>75</v>
      </c>
      <c r="J148" s="388">
        <f>AVERAGE(H148/G148*100)</f>
        <v>66.66666666666666</v>
      </c>
    </row>
    <row r="149" spans="1:10" s="178" customFormat="1" ht="13.5">
      <c r="A149" s="152" t="s">
        <v>297</v>
      </c>
      <c r="B149" s="148"/>
      <c r="C149" s="149">
        <v>38</v>
      </c>
      <c r="D149" s="148" t="s">
        <v>202</v>
      </c>
      <c r="E149" s="150">
        <f t="shared" si="13"/>
        <v>0</v>
      </c>
      <c r="F149" s="345">
        <f t="shared" si="13"/>
        <v>2000</v>
      </c>
      <c r="G149" s="345">
        <v>1500</v>
      </c>
      <c r="H149" s="345">
        <v>1000</v>
      </c>
      <c r="I149" s="387">
        <f aca="true" t="shared" si="14" ref="I149:J151">AVERAGE(G149/F149*100)</f>
        <v>75</v>
      </c>
      <c r="J149" s="387">
        <f t="shared" si="14"/>
        <v>66.66666666666666</v>
      </c>
    </row>
    <row r="150" spans="1:10" s="178" customFormat="1" ht="13.5">
      <c r="A150" s="152" t="s">
        <v>297</v>
      </c>
      <c r="B150" s="148"/>
      <c r="C150" s="149">
        <v>381</v>
      </c>
      <c r="D150" s="148" t="s">
        <v>38</v>
      </c>
      <c r="E150" s="150">
        <f>SUM(E151)</f>
        <v>0</v>
      </c>
      <c r="F150" s="345">
        <f>SUM(F151)</f>
        <v>2000</v>
      </c>
      <c r="G150" s="345"/>
      <c r="H150" s="345"/>
      <c r="I150" s="387">
        <f t="shared" si="14"/>
        <v>0</v>
      </c>
      <c r="J150" s="387"/>
    </row>
    <row r="151" spans="1:10" s="159" customFormat="1" ht="13.5" hidden="1">
      <c r="A151" s="152" t="s">
        <v>297</v>
      </c>
      <c r="B151" s="152">
        <v>49</v>
      </c>
      <c r="C151" s="153">
        <v>38129</v>
      </c>
      <c r="D151" s="152" t="s">
        <v>210</v>
      </c>
      <c r="E151" s="154">
        <v>0</v>
      </c>
      <c r="F151" s="348">
        <v>2000</v>
      </c>
      <c r="G151" s="348"/>
      <c r="H151" s="348"/>
      <c r="I151" s="387">
        <f t="shared" si="14"/>
        <v>0</v>
      </c>
      <c r="J151" s="387"/>
    </row>
    <row r="152" spans="1:10" s="159" customFormat="1" ht="13.5">
      <c r="A152" s="156"/>
      <c r="B152" s="156"/>
      <c r="C152" s="157"/>
      <c r="D152" s="156"/>
      <c r="E152" s="158"/>
      <c r="F152" s="350"/>
      <c r="G152" s="350"/>
      <c r="H152" s="350"/>
      <c r="I152" s="307"/>
      <c r="J152" s="307"/>
    </row>
    <row r="153" spans="1:10" s="134" customFormat="1" ht="12.75" customHeight="1">
      <c r="A153" s="204"/>
      <c r="B153" s="204"/>
      <c r="C153" s="204"/>
      <c r="D153" s="214" t="s">
        <v>207</v>
      </c>
      <c r="E153" s="143"/>
      <c r="F153" s="342"/>
      <c r="G153" s="342"/>
      <c r="H153" s="342"/>
      <c r="I153" s="304"/>
      <c r="J153" s="304"/>
    </row>
    <row r="154" spans="1:10" s="134" customFormat="1" ht="12.75" customHeight="1">
      <c r="A154" s="204"/>
      <c r="B154" s="204"/>
      <c r="C154" s="204"/>
      <c r="D154" s="292" t="s">
        <v>201</v>
      </c>
      <c r="E154" s="145"/>
      <c r="F154" s="343"/>
      <c r="G154" s="343"/>
      <c r="H154" s="343"/>
      <c r="I154" s="305"/>
      <c r="J154" s="305"/>
    </row>
    <row r="155" spans="1:10" s="134" customFormat="1" ht="15.75" customHeight="1">
      <c r="A155" s="204"/>
      <c r="B155" s="204"/>
      <c r="C155" s="204"/>
      <c r="D155" s="328" t="s">
        <v>305</v>
      </c>
      <c r="E155" s="231">
        <f>SUM(E156)</f>
        <v>0</v>
      </c>
      <c r="F155" s="337">
        <f aca="true" t="shared" si="15" ref="F155:H157">SUM(F156)</f>
        <v>25000</v>
      </c>
      <c r="G155" s="337">
        <f t="shared" si="15"/>
        <v>25000</v>
      </c>
      <c r="H155" s="337">
        <f t="shared" si="15"/>
        <v>25000</v>
      </c>
      <c r="I155" s="388">
        <f>AVERAGE(G155/F155*100)</f>
        <v>100</v>
      </c>
      <c r="J155" s="388">
        <f>AVERAGE(H155/G155*100)</f>
        <v>100</v>
      </c>
    </row>
    <row r="156" spans="1:10" s="178" customFormat="1" ht="13.5">
      <c r="A156" s="152" t="s">
        <v>315</v>
      </c>
      <c r="B156" s="148"/>
      <c r="C156" s="149">
        <v>37</v>
      </c>
      <c r="D156" s="148" t="s">
        <v>279</v>
      </c>
      <c r="E156" s="150">
        <f>SUM(E157)</f>
        <v>0</v>
      </c>
      <c r="F156" s="345">
        <f t="shared" si="15"/>
        <v>25000</v>
      </c>
      <c r="G156" s="345">
        <v>25000</v>
      </c>
      <c r="H156" s="345">
        <v>25000</v>
      </c>
      <c r="I156" s="387">
        <f aca="true" t="shared" si="16" ref="I156:J158">AVERAGE(G156/F156*100)</f>
        <v>100</v>
      </c>
      <c r="J156" s="387">
        <f t="shared" si="16"/>
        <v>100</v>
      </c>
    </row>
    <row r="157" spans="1:10" s="178" customFormat="1" ht="13.5">
      <c r="A157" s="152" t="s">
        <v>315</v>
      </c>
      <c r="B157" s="148"/>
      <c r="C157" s="149">
        <v>372</v>
      </c>
      <c r="D157" s="148" t="s">
        <v>280</v>
      </c>
      <c r="E157" s="150">
        <f>SUM(E158)</f>
        <v>0</v>
      </c>
      <c r="F157" s="345">
        <f t="shared" si="15"/>
        <v>25000</v>
      </c>
      <c r="G157" s="345"/>
      <c r="H157" s="345"/>
      <c r="I157" s="387">
        <f t="shared" si="16"/>
        <v>0</v>
      </c>
      <c r="J157" s="387"/>
    </row>
    <row r="158" spans="1:10" s="159" customFormat="1" ht="13.5" hidden="1">
      <c r="A158" s="152" t="s">
        <v>315</v>
      </c>
      <c r="B158" s="152">
        <v>50</v>
      </c>
      <c r="C158" s="153">
        <v>3721</v>
      </c>
      <c r="D158" s="152" t="s">
        <v>279</v>
      </c>
      <c r="E158" s="154">
        <v>0</v>
      </c>
      <c r="F158" s="348">
        <v>25000</v>
      </c>
      <c r="G158" s="348"/>
      <c r="H158" s="348"/>
      <c r="I158" s="387">
        <f t="shared" si="16"/>
        <v>0</v>
      </c>
      <c r="J158" s="387"/>
    </row>
    <row r="159" spans="1:10" s="159" customFormat="1" ht="13.5">
      <c r="A159" s="156"/>
      <c r="B159" s="156"/>
      <c r="C159" s="157"/>
      <c r="D159" s="156"/>
      <c r="E159" s="158"/>
      <c r="F159" s="350"/>
      <c r="G159" s="350"/>
      <c r="H159" s="350"/>
      <c r="I159" s="307"/>
      <c r="J159" s="307"/>
    </row>
    <row r="160" spans="1:10" s="134" customFormat="1" ht="12.75" customHeight="1">
      <c r="A160" s="204"/>
      <c r="B160" s="204"/>
      <c r="C160" s="204"/>
      <c r="D160" s="214" t="s">
        <v>207</v>
      </c>
      <c r="E160" s="143"/>
      <c r="F160" s="342"/>
      <c r="G160" s="342"/>
      <c r="H160" s="342"/>
      <c r="I160" s="304"/>
      <c r="J160" s="304"/>
    </row>
    <row r="161" spans="1:10" s="134" customFormat="1" ht="12.75" customHeight="1">
      <c r="A161" s="204"/>
      <c r="B161" s="204"/>
      <c r="C161" s="204"/>
      <c r="D161" s="292" t="s">
        <v>201</v>
      </c>
      <c r="E161" s="145"/>
      <c r="F161" s="343"/>
      <c r="G161" s="343"/>
      <c r="H161" s="343"/>
      <c r="I161" s="305"/>
      <c r="J161" s="305"/>
    </row>
    <row r="162" spans="1:10" s="134" customFormat="1" ht="15.75" customHeight="1">
      <c r="A162" s="204"/>
      <c r="B162" s="204"/>
      <c r="C162" s="204"/>
      <c r="D162" s="328" t="s">
        <v>306</v>
      </c>
      <c r="E162" s="231">
        <f aca="true" t="shared" si="17" ref="E162:H164">SUM(E163)</f>
        <v>0</v>
      </c>
      <c r="F162" s="337">
        <f t="shared" si="17"/>
        <v>3000</v>
      </c>
      <c r="G162" s="337">
        <f t="shared" si="17"/>
        <v>4000</v>
      </c>
      <c r="H162" s="337">
        <f t="shared" si="17"/>
        <v>5000</v>
      </c>
      <c r="I162" s="388">
        <f>AVERAGE(G162/F162*100)</f>
        <v>133.33333333333331</v>
      </c>
      <c r="J162" s="388">
        <f>AVERAGE(H162/G162*100)</f>
        <v>125</v>
      </c>
    </row>
    <row r="163" spans="1:10" s="178" customFormat="1" ht="13.5">
      <c r="A163" s="152" t="s">
        <v>316</v>
      </c>
      <c r="B163" s="148"/>
      <c r="C163" s="149">
        <v>37</v>
      </c>
      <c r="D163" s="148" t="s">
        <v>279</v>
      </c>
      <c r="E163" s="150">
        <f t="shared" si="17"/>
        <v>0</v>
      </c>
      <c r="F163" s="345">
        <f t="shared" si="17"/>
        <v>3000</v>
      </c>
      <c r="G163" s="345">
        <v>4000</v>
      </c>
      <c r="H163" s="345">
        <v>5000</v>
      </c>
      <c r="I163" s="387">
        <f aca="true" t="shared" si="18" ref="I163:J165">AVERAGE(G163/F163*100)</f>
        <v>133.33333333333331</v>
      </c>
      <c r="J163" s="387">
        <f t="shared" si="18"/>
        <v>125</v>
      </c>
    </row>
    <row r="164" spans="1:10" s="178" customFormat="1" ht="13.5">
      <c r="A164" s="152" t="s">
        <v>316</v>
      </c>
      <c r="B164" s="148"/>
      <c r="C164" s="149">
        <v>372</v>
      </c>
      <c r="D164" s="148" t="s">
        <v>280</v>
      </c>
      <c r="E164" s="150">
        <f>SUM(E165)</f>
        <v>0</v>
      </c>
      <c r="F164" s="345">
        <f t="shared" si="17"/>
        <v>3000</v>
      </c>
      <c r="G164" s="345"/>
      <c r="H164" s="345"/>
      <c r="I164" s="387">
        <f t="shared" si="18"/>
        <v>0</v>
      </c>
      <c r="J164" s="387"/>
    </row>
    <row r="165" spans="1:10" s="159" customFormat="1" ht="13.5" hidden="1">
      <c r="A165" s="152" t="s">
        <v>316</v>
      </c>
      <c r="B165" s="152">
        <v>51</v>
      </c>
      <c r="C165" s="153">
        <v>3722</v>
      </c>
      <c r="D165" s="152" t="s">
        <v>80</v>
      </c>
      <c r="E165" s="154">
        <v>0</v>
      </c>
      <c r="F165" s="348">
        <v>3000</v>
      </c>
      <c r="G165" s="348"/>
      <c r="H165" s="348"/>
      <c r="I165" s="387">
        <f t="shared" si="18"/>
        <v>0</v>
      </c>
      <c r="J165" s="387"/>
    </row>
    <row r="166" spans="1:10" s="159" customFormat="1" ht="14.25" thickBot="1">
      <c r="A166" s="156"/>
      <c r="B166" s="156"/>
      <c r="C166" s="157"/>
      <c r="D166" s="156"/>
      <c r="E166" s="158"/>
      <c r="F166" s="350"/>
      <c r="G166" s="350"/>
      <c r="H166" s="350"/>
      <c r="I166" s="307"/>
      <c r="J166" s="307"/>
    </row>
    <row r="167" spans="1:10" s="134" customFormat="1" ht="15.75" customHeight="1" thickBot="1">
      <c r="A167" s="707" t="s">
        <v>278</v>
      </c>
      <c r="B167" s="708"/>
      <c r="C167" s="708"/>
      <c r="D167" s="709"/>
      <c r="E167" s="137">
        <f>SUM(E171)</f>
        <v>0</v>
      </c>
      <c r="F167" s="340">
        <f>SUM(F171)</f>
        <v>191000</v>
      </c>
      <c r="G167" s="340">
        <f>SUM(G171)</f>
        <v>200000</v>
      </c>
      <c r="H167" s="340">
        <f>SUM(H171)</f>
        <v>200000</v>
      </c>
      <c r="I167" s="303">
        <f>AVERAGE(G167/F167*100)</f>
        <v>104.71204188481676</v>
      </c>
      <c r="J167" s="303">
        <f>AVERAGE(H167/G167*100)</f>
        <v>100</v>
      </c>
    </row>
    <row r="168" spans="1:10" s="134" customFormat="1" ht="15.75" customHeight="1">
      <c r="A168" s="228"/>
      <c r="B168" s="228"/>
      <c r="C168" s="228"/>
      <c r="D168" s="228"/>
      <c r="E168" s="229"/>
      <c r="F168" s="363"/>
      <c r="G168" s="363"/>
      <c r="H168" s="363"/>
      <c r="I168" s="302"/>
      <c r="J168" s="302"/>
    </row>
    <row r="169" spans="1:10" s="134" customFormat="1" ht="12.75" customHeight="1">
      <c r="A169" s="204"/>
      <c r="B169" s="204"/>
      <c r="C169" s="204"/>
      <c r="D169" s="214" t="s">
        <v>207</v>
      </c>
      <c r="E169" s="143"/>
      <c r="F169" s="342"/>
      <c r="G169" s="342"/>
      <c r="H169" s="342"/>
      <c r="I169" s="304"/>
      <c r="J169" s="304"/>
    </row>
    <row r="170" spans="1:10" s="134" customFormat="1" ht="12.75" customHeight="1">
      <c r="A170" s="204"/>
      <c r="B170" s="204"/>
      <c r="C170" s="204"/>
      <c r="D170" s="292" t="s">
        <v>201</v>
      </c>
      <c r="E170" s="145"/>
      <c r="F170" s="343"/>
      <c r="G170" s="343"/>
      <c r="H170" s="343"/>
      <c r="I170" s="305"/>
      <c r="J170" s="305"/>
    </row>
    <row r="171" spans="1:10" s="134" customFormat="1" ht="15.75" customHeight="1">
      <c r="A171" s="204"/>
      <c r="B171" s="204"/>
      <c r="C171" s="204"/>
      <c r="D171" s="328" t="s">
        <v>307</v>
      </c>
      <c r="E171" s="231">
        <f aca="true" t="shared" si="19" ref="E171:H172">SUM(E172)</f>
        <v>0</v>
      </c>
      <c r="F171" s="337">
        <f t="shared" si="19"/>
        <v>191000</v>
      </c>
      <c r="G171" s="337">
        <f t="shared" si="19"/>
        <v>200000</v>
      </c>
      <c r="H171" s="337">
        <f t="shared" si="19"/>
        <v>200000</v>
      </c>
      <c r="I171" s="388">
        <f>AVERAGE(G171/F171*100)</f>
        <v>104.71204188481676</v>
      </c>
      <c r="J171" s="388">
        <f>AVERAGE(H171/G171*100)</f>
        <v>100</v>
      </c>
    </row>
    <row r="172" spans="1:10" s="178" customFormat="1" ht="13.5">
      <c r="A172" s="152" t="s">
        <v>317</v>
      </c>
      <c r="B172" s="148"/>
      <c r="C172" s="149">
        <v>37</v>
      </c>
      <c r="D172" s="148" t="s">
        <v>279</v>
      </c>
      <c r="E172" s="150">
        <f t="shared" si="19"/>
        <v>0</v>
      </c>
      <c r="F172" s="345">
        <f t="shared" si="19"/>
        <v>191000</v>
      </c>
      <c r="G172" s="345">
        <v>200000</v>
      </c>
      <c r="H172" s="345">
        <v>200000</v>
      </c>
      <c r="I172" s="387">
        <f aca="true" t="shared" si="20" ref="I172:J174">AVERAGE(G172/F172*100)</f>
        <v>104.71204188481676</v>
      </c>
      <c r="J172" s="387">
        <f t="shared" si="20"/>
        <v>100</v>
      </c>
    </row>
    <row r="173" spans="1:10" s="178" customFormat="1" ht="13.5">
      <c r="A173" s="152" t="s">
        <v>317</v>
      </c>
      <c r="B173" s="148"/>
      <c r="C173" s="149">
        <v>372</v>
      </c>
      <c r="D173" s="148" t="s">
        <v>280</v>
      </c>
      <c r="E173" s="150">
        <f>SUM(E174)</f>
        <v>0</v>
      </c>
      <c r="F173" s="345">
        <f>SUM(F174)</f>
        <v>191000</v>
      </c>
      <c r="G173" s="345"/>
      <c r="H173" s="345"/>
      <c r="I173" s="387">
        <f t="shared" si="20"/>
        <v>0</v>
      </c>
      <c r="J173" s="387"/>
    </row>
    <row r="174" spans="1:10" s="159" customFormat="1" ht="13.5" hidden="1">
      <c r="A174" s="152" t="s">
        <v>317</v>
      </c>
      <c r="B174" s="152">
        <v>52</v>
      </c>
      <c r="C174" s="153">
        <v>37215</v>
      </c>
      <c r="D174" s="152" t="s">
        <v>281</v>
      </c>
      <c r="E174" s="154">
        <v>0</v>
      </c>
      <c r="F174" s="348">
        <v>191000</v>
      </c>
      <c r="G174" s="348"/>
      <c r="H174" s="348"/>
      <c r="I174" s="387">
        <f t="shared" si="20"/>
        <v>0</v>
      </c>
      <c r="J174" s="387"/>
    </row>
    <row r="175" spans="1:10" s="159" customFormat="1" ht="14.25" thickBot="1">
      <c r="A175" s="156"/>
      <c r="B175" s="156"/>
      <c r="C175" s="157"/>
      <c r="D175" s="156"/>
      <c r="E175" s="158"/>
      <c r="F175" s="350"/>
      <c r="G175" s="350"/>
      <c r="H175" s="350"/>
      <c r="I175" s="307"/>
      <c r="J175" s="307"/>
    </row>
    <row r="176" spans="1:10" s="227" customFormat="1" ht="17.25" thickBot="1">
      <c r="A176" s="746" t="s">
        <v>277</v>
      </c>
      <c r="B176" s="747"/>
      <c r="C176" s="747"/>
      <c r="D176" s="748"/>
      <c r="E176" s="232">
        <f>SUM(E178+E199)</f>
        <v>360000</v>
      </c>
      <c r="F176" s="365">
        <f>SUM(F178+F199)</f>
        <v>141000</v>
      </c>
      <c r="G176" s="365">
        <f>SUM(G178+G199)</f>
        <v>149000</v>
      </c>
      <c r="H176" s="365">
        <f>SUM(H178+H199)</f>
        <v>154000</v>
      </c>
      <c r="I176" s="301">
        <f>AVERAGE(G176/F176*100)</f>
        <v>105.67375886524823</v>
      </c>
      <c r="J176" s="301">
        <f>AVERAGE(H176/G176*100)</f>
        <v>103.35570469798658</v>
      </c>
    </row>
    <row r="177" spans="1:10" s="227" customFormat="1" ht="17.25" thickBot="1">
      <c r="A177" s="225"/>
      <c r="B177" s="225"/>
      <c r="C177" s="225"/>
      <c r="D177" s="225"/>
      <c r="E177" s="226"/>
      <c r="F177" s="362"/>
      <c r="G177" s="362"/>
      <c r="H177" s="362"/>
      <c r="I177" s="302"/>
      <c r="J177" s="302"/>
    </row>
    <row r="178" spans="1:10" s="138" customFormat="1" ht="15.75" thickBot="1">
      <c r="A178" s="707" t="s">
        <v>211</v>
      </c>
      <c r="B178" s="708"/>
      <c r="C178" s="708"/>
      <c r="D178" s="709"/>
      <c r="E178" s="137">
        <f>SUM(E183+E194)</f>
        <v>360000</v>
      </c>
      <c r="F178" s="340">
        <f>SUM(F183+F194)</f>
        <v>106000</v>
      </c>
      <c r="G178" s="340">
        <f>SUM(G183+G194)</f>
        <v>99000</v>
      </c>
      <c r="H178" s="340">
        <f>SUM(H183+H194)</f>
        <v>104000</v>
      </c>
      <c r="I178" s="303">
        <f>AVERAGE(G178/F178*100)</f>
        <v>93.39622641509435</v>
      </c>
      <c r="J178" s="303">
        <f>AVERAGE(H178/G178*100)</f>
        <v>105.05050505050507</v>
      </c>
    </row>
    <row r="179" spans="1:10" s="138" customFormat="1" ht="15">
      <c r="A179" s="228"/>
      <c r="B179" s="228"/>
      <c r="C179" s="228"/>
      <c r="D179" s="228"/>
      <c r="E179" s="233"/>
      <c r="F179" s="366"/>
      <c r="G179" s="366"/>
      <c r="H179" s="366"/>
      <c r="I179" s="302"/>
      <c r="J179" s="302"/>
    </row>
    <row r="180" spans="1:10" s="134" customFormat="1" ht="13.5">
      <c r="A180" s="204"/>
      <c r="B180" s="204"/>
      <c r="C180" s="204"/>
      <c r="D180" s="142" t="s">
        <v>212</v>
      </c>
      <c r="E180" s="143"/>
      <c r="F180" s="342"/>
      <c r="G180" s="342"/>
      <c r="H180" s="342"/>
      <c r="I180" s="312"/>
      <c r="J180" s="312"/>
    </row>
    <row r="181" spans="1:10" s="134" customFormat="1" ht="15" customHeight="1">
      <c r="A181" s="204"/>
      <c r="B181" s="204"/>
      <c r="C181" s="204"/>
      <c r="D181" s="292" t="s">
        <v>213</v>
      </c>
      <c r="E181" s="145"/>
      <c r="F181" s="343"/>
      <c r="G181" s="343"/>
      <c r="H181" s="343"/>
      <c r="I181" s="313"/>
      <c r="J181" s="313"/>
    </row>
    <row r="182" spans="1:10" s="134" customFormat="1" ht="15" customHeight="1">
      <c r="A182" s="204"/>
      <c r="B182" s="204"/>
      <c r="C182" s="204"/>
      <c r="D182" s="716" t="s">
        <v>308</v>
      </c>
      <c r="E182" s="145"/>
      <c r="F182" s="343"/>
      <c r="G182" s="343"/>
      <c r="H182" s="343"/>
      <c r="I182" s="314"/>
      <c r="J182" s="314"/>
    </row>
    <row r="183" spans="1:10" s="134" customFormat="1" ht="15.75" customHeight="1">
      <c r="A183" s="207"/>
      <c r="B183" s="207"/>
      <c r="C183" s="207"/>
      <c r="D183" s="717"/>
      <c r="E183" s="231">
        <f>SUM(E184+E188)</f>
        <v>360000</v>
      </c>
      <c r="F183" s="337">
        <f>SUM(F184+F188)</f>
        <v>102000</v>
      </c>
      <c r="G183" s="337">
        <f>SUM(G184+G188)</f>
        <v>95000</v>
      </c>
      <c r="H183" s="337">
        <f>SUM(H184+H188)</f>
        <v>100000</v>
      </c>
      <c r="I183" s="388">
        <f>AVERAGE(G183/F183*100)</f>
        <v>93.13725490196079</v>
      </c>
      <c r="J183" s="388">
        <f>AVERAGE(H183/G183*100)</f>
        <v>105.26315789473684</v>
      </c>
    </row>
    <row r="184" spans="1:10" s="178" customFormat="1" ht="13.5">
      <c r="A184" s="193" t="s">
        <v>296</v>
      </c>
      <c r="B184" s="148"/>
      <c r="C184" s="191">
        <v>37</v>
      </c>
      <c r="D184" s="192" t="s">
        <v>78</v>
      </c>
      <c r="E184" s="150">
        <f>SUM(E185)</f>
        <v>340000</v>
      </c>
      <c r="F184" s="345">
        <f>SUM(F185)</f>
        <v>87000</v>
      </c>
      <c r="G184" s="345">
        <v>85000</v>
      </c>
      <c r="H184" s="345">
        <v>90000</v>
      </c>
      <c r="I184" s="387">
        <f aca="true" t="shared" si="21" ref="I184:J190">AVERAGE(G184/F184*100)</f>
        <v>97.70114942528735</v>
      </c>
      <c r="J184" s="387">
        <f t="shared" si="21"/>
        <v>105.88235294117648</v>
      </c>
    </row>
    <row r="185" spans="1:10" s="159" customFormat="1" ht="13.5">
      <c r="A185" s="193" t="s">
        <v>296</v>
      </c>
      <c r="B185" s="148"/>
      <c r="C185" s="191">
        <v>372</v>
      </c>
      <c r="D185" s="192" t="s">
        <v>78</v>
      </c>
      <c r="E185" s="150">
        <f>SUM(E186:E187)</f>
        <v>340000</v>
      </c>
      <c r="F185" s="345">
        <f>SUM(F186:F187)</f>
        <v>87000</v>
      </c>
      <c r="G185" s="345"/>
      <c r="H185" s="345"/>
      <c r="I185" s="387">
        <f t="shared" si="21"/>
        <v>0</v>
      </c>
      <c r="J185" s="387"/>
    </row>
    <row r="186" spans="1:10" s="159" customFormat="1" ht="13.5" hidden="1">
      <c r="A186" s="193" t="s">
        <v>296</v>
      </c>
      <c r="B186" s="152">
        <v>53</v>
      </c>
      <c r="C186" s="193">
        <v>3721</v>
      </c>
      <c r="D186" s="194" t="s">
        <v>79</v>
      </c>
      <c r="E186" s="154">
        <v>320000</v>
      </c>
      <c r="F186" s="348">
        <v>80000</v>
      </c>
      <c r="G186" s="348"/>
      <c r="H186" s="348"/>
      <c r="I186" s="387">
        <f t="shared" si="21"/>
        <v>0</v>
      </c>
      <c r="J186" s="387"/>
    </row>
    <row r="187" spans="1:10" s="159" customFormat="1" ht="13.5" hidden="1">
      <c r="A187" s="193" t="s">
        <v>296</v>
      </c>
      <c r="B187" s="152">
        <v>54</v>
      </c>
      <c r="C187" s="193">
        <v>3722</v>
      </c>
      <c r="D187" s="194" t="s">
        <v>80</v>
      </c>
      <c r="E187" s="154">
        <v>20000</v>
      </c>
      <c r="F187" s="348">
        <v>7000</v>
      </c>
      <c r="G187" s="348"/>
      <c r="H187" s="348"/>
      <c r="I187" s="387">
        <f t="shared" si="21"/>
        <v>0</v>
      </c>
      <c r="J187" s="387"/>
    </row>
    <row r="188" spans="1:10" s="216" customFormat="1" ht="13.5">
      <c r="A188" s="193" t="s">
        <v>296</v>
      </c>
      <c r="B188" s="191"/>
      <c r="C188" s="149">
        <v>38</v>
      </c>
      <c r="D188" s="192" t="s">
        <v>128</v>
      </c>
      <c r="E188" s="150">
        <f>SUM(E189)</f>
        <v>20000</v>
      </c>
      <c r="F188" s="345">
        <f>SUM(F189)</f>
        <v>15000</v>
      </c>
      <c r="G188" s="345">
        <v>10000</v>
      </c>
      <c r="H188" s="345">
        <v>10000</v>
      </c>
      <c r="I188" s="387">
        <f t="shared" si="21"/>
        <v>66.66666666666666</v>
      </c>
      <c r="J188" s="387">
        <f t="shared" si="21"/>
        <v>100</v>
      </c>
    </row>
    <row r="189" spans="1:10" s="216" customFormat="1" ht="13.5">
      <c r="A189" s="193" t="s">
        <v>296</v>
      </c>
      <c r="B189" s="191"/>
      <c r="C189" s="149">
        <v>382</v>
      </c>
      <c r="D189" s="192" t="s">
        <v>39</v>
      </c>
      <c r="E189" s="150">
        <f>SUM(E190)</f>
        <v>20000</v>
      </c>
      <c r="F189" s="345">
        <f>SUM(F190)</f>
        <v>15000</v>
      </c>
      <c r="G189" s="345"/>
      <c r="H189" s="345"/>
      <c r="I189" s="387">
        <f t="shared" si="21"/>
        <v>0</v>
      </c>
      <c r="J189" s="387"/>
    </row>
    <row r="190" spans="1:10" s="209" customFormat="1" ht="13.5" hidden="1">
      <c r="A190" s="193" t="s">
        <v>296</v>
      </c>
      <c r="B190" s="286">
        <v>55</v>
      </c>
      <c r="C190" s="153">
        <v>3822</v>
      </c>
      <c r="D190" s="194" t="s">
        <v>89</v>
      </c>
      <c r="E190" s="154">
        <v>20000</v>
      </c>
      <c r="F190" s="348">
        <v>15000</v>
      </c>
      <c r="G190" s="348"/>
      <c r="H190" s="348"/>
      <c r="I190" s="387">
        <f t="shared" si="21"/>
        <v>0</v>
      </c>
      <c r="J190" s="387"/>
    </row>
    <row r="191" spans="1:10" s="223" customFormat="1" ht="12.75">
      <c r="A191" s="219"/>
      <c r="B191" s="130"/>
      <c r="C191" s="219"/>
      <c r="D191" s="130"/>
      <c r="E191" s="219"/>
      <c r="F191" s="361"/>
      <c r="G191" s="361"/>
      <c r="H191" s="361"/>
      <c r="I191" s="310"/>
      <c r="J191" s="310"/>
    </row>
    <row r="192" spans="2:10" s="234" customFormat="1" ht="13.5">
      <c r="B192" s="195"/>
      <c r="C192" s="235"/>
      <c r="D192" s="236" t="s">
        <v>212</v>
      </c>
      <c r="E192" s="143"/>
      <c r="F192" s="342"/>
      <c r="G192" s="342"/>
      <c r="H192" s="342"/>
      <c r="I192" s="312"/>
      <c r="J192" s="312"/>
    </row>
    <row r="193" spans="2:10" s="234" customFormat="1" ht="13.5">
      <c r="B193" s="195"/>
      <c r="C193" s="235"/>
      <c r="D193" s="291" t="s">
        <v>201</v>
      </c>
      <c r="E193" s="237"/>
      <c r="F193" s="367"/>
      <c r="G193" s="367"/>
      <c r="H193" s="367"/>
      <c r="I193" s="313"/>
      <c r="J193" s="313"/>
    </row>
    <row r="194" spans="3:10" s="195" customFormat="1" ht="27">
      <c r="C194" s="235"/>
      <c r="D194" s="329" t="s">
        <v>309</v>
      </c>
      <c r="E194" s="231">
        <f aca="true" t="shared" si="22" ref="E194:H196">SUM(E195)</f>
        <v>0</v>
      </c>
      <c r="F194" s="337">
        <f t="shared" si="22"/>
        <v>4000</v>
      </c>
      <c r="G194" s="337">
        <f t="shared" si="22"/>
        <v>4000</v>
      </c>
      <c r="H194" s="337">
        <f t="shared" si="22"/>
        <v>4000</v>
      </c>
      <c r="I194" s="389">
        <f>AVERAGE(G194/F194*100)</f>
        <v>100</v>
      </c>
      <c r="J194" s="389">
        <f>AVERAGE(H194/G194*100)</f>
        <v>100</v>
      </c>
    </row>
    <row r="195" spans="1:10" s="216" customFormat="1" ht="13.5">
      <c r="A195" s="193" t="s">
        <v>310</v>
      </c>
      <c r="B195" s="191"/>
      <c r="C195" s="149">
        <v>37</v>
      </c>
      <c r="D195" s="192" t="s">
        <v>78</v>
      </c>
      <c r="E195" s="150">
        <f t="shared" si="22"/>
        <v>0</v>
      </c>
      <c r="F195" s="345">
        <f t="shared" si="22"/>
        <v>4000</v>
      </c>
      <c r="G195" s="345">
        <v>4000</v>
      </c>
      <c r="H195" s="345">
        <v>4000</v>
      </c>
      <c r="I195" s="387">
        <f aca="true" t="shared" si="23" ref="I195:J197">AVERAGE(G195/F195*100)</f>
        <v>100</v>
      </c>
      <c r="J195" s="387">
        <f t="shared" si="23"/>
        <v>100</v>
      </c>
    </row>
    <row r="196" spans="1:10" s="216" customFormat="1" ht="13.5">
      <c r="A196" s="193" t="s">
        <v>310</v>
      </c>
      <c r="B196" s="191"/>
      <c r="C196" s="149">
        <v>372</v>
      </c>
      <c r="D196" s="192" t="s">
        <v>78</v>
      </c>
      <c r="E196" s="150">
        <f t="shared" si="22"/>
        <v>0</v>
      </c>
      <c r="F196" s="345">
        <f t="shared" si="22"/>
        <v>4000</v>
      </c>
      <c r="G196" s="345"/>
      <c r="H196" s="345"/>
      <c r="I196" s="387">
        <f t="shared" si="23"/>
        <v>0</v>
      </c>
      <c r="J196" s="387"/>
    </row>
    <row r="197" spans="1:10" s="209" customFormat="1" ht="13.5" hidden="1">
      <c r="A197" s="193" t="s">
        <v>310</v>
      </c>
      <c r="B197" s="286">
        <v>56</v>
      </c>
      <c r="C197" s="153">
        <v>3721</v>
      </c>
      <c r="D197" s="194" t="s">
        <v>79</v>
      </c>
      <c r="E197" s="154">
        <v>0</v>
      </c>
      <c r="F197" s="348">
        <v>4000</v>
      </c>
      <c r="G197" s="348"/>
      <c r="H197" s="348"/>
      <c r="I197" s="387">
        <f t="shared" si="23"/>
        <v>0</v>
      </c>
      <c r="J197" s="387"/>
    </row>
    <row r="198" spans="1:10" s="209" customFormat="1" ht="14.25" thickBot="1">
      <c r="A198" s="201"/>
      <c r="B198" s="201"/>
      <c r="C198" s="157"/>
      <c r="D198" s="202"/>
      <c r="E198" s="158"/>
      <c r="F198" s="350"/>
      <c r="G198" s="350"/>
      <c r="H198" s="350"/>
      <c r="I198" s="307"/>
      <c r="J198" s="307"/>
    </row>
    <row r="199" spans="1:10" s="122" customFormat="1" ht="16.5" customHeight="1" thickBot="1">
      <c r="A199" s="718" t="s">
        <v>214</v>
      </c>
      <c r="B199" s="719"/>
      <c r="C199" s="719"/>
      <c r="D199" s="723"/>
      <c r="E199" s="137">
        <f>SUM(E203)</f>
        <v>0</v>
      </c>
      <c r="F199" s="340">
        <f>SUM(F203)</f>
        <v>35000</v>
      </c>
      <c r="G199" s="340">
        <f>SUM(G203)</f>
        <v>50000</v>
      </c>
      <c r="H199" s="340">
        <f>SUM(H203)</f>
        <v>50000</v>
      </c>
      <c r="I199" s="303">
        <f>AVERAGE(G199/F199*100)</f>
        <v>142.85714285714286</v>
      </c>
      <c r="J199" s="303">
        <f>AVERAGE(H199/G199*100)</f>
        <v>100</v>
      </c>
    </row>
    <row r="200" spans="1:10" s="122" customFormat="1" ht="15">
      <c r="A200" s="124"/>
      <c r="B200" s="124"/>
      <c r="C200" s="124"/>
      <c r="D200" s="124"/>
      <c r="E200" s="233"/>
      <c r="F200" s="366"/>
      <c r="G200" s="366"/>
      <c r="H200" s="366"/>
      <c r="I200" s="302"/>
      <c r="J200" s="302"/>
    </row>
    <row r="201" spans="1:10" s="234" customFormat="1" ht="13.5">
      <c r="A201" s="238"/>
      <c r="B201" s="238"/>
      <c r="C201" s="238"/>
      <c r="D201" s="236" t="s">
        <v>215</v>
      </c>
      <c r="E201" s="215"/>
      <c r="F201" s="360"/>
      <c r="G201" s="360"/>
      <c r="H201" s="360"/>
      <c r="I201" s="304"/>
      <c r="J201" s="304"/>
    </row>
    <row r="202" spans="1:10" s="234" customFormat="1" ht="12.75">
      <c r="A202" s="238"/>
      <c r="B202" s="238"/>
      <c r="C202" s="238"/>
      <c r="D202" s="291" t="s">
        <v>199</v>
      </c>
      <c r="E202" s="239"/>
      <c r="F202" s="368"/>
      <c r="G202" s="368"/>
      <c r="H202" s="368"/>
      <c r="I202" s="305"/>
      <c r="J202" s="305"/>
    </row>
    <row r="203" spans="1:10" s="195" customFormat="1" ht="13.5">
      <c r="A203" s="238"/>
      <c r="B203" s="238"/>
      <c r="C203" s="238"/>
      <c r="D203" s="329" t="s">
        <v>318</v>
      </c>
      <c r="E203" s="231">
        <f aca="true" t="shared" si="24" ref="E203:H205">SUM(E204)</f>
        <v>0</v>
      </c>
      <c r="F203" s="337">
        <f t="shared" si="24"/>
        <v>35000</v>
      </c>
      <c r="G203" s="337">
        <f t="shared" si="24"/>
        <v>50000</v>
      </c>
      <c r="H203" s="337">
        <f t="shared" si="24"/>
        <v>50000</v>
      </c>
      <c r="I203" s="389">
        <f>AVERAGE(G203/F203*100)</f>
        <v>142.85714285714286</v>
      </c>
      <c r="J203" s="389">
        <f>AVERAGE(H203/G203*100)</f>
        <v>100</v>
      </c>
    </row>
    <row r="204" spans="1:10" s="178" customFormat="1" ht="13.5">
      <c r="A204" s="152" t="s">
        <v>297</v>
      </c>
      <c r="B204" s="148"/>
      <c r="C204" s="191">
        <v>32</v>
      </c>
      <c r="D204" s="192" t="s">
        <v>184</v>
      </c>
      <c r="E204" s="150">
        <f t="shared" si="24"/>
        <v>0</v>
      </c>
      <c r="F204" s="345">
        <f t="shared" si="24"/>
        <v>35000</v>
      </c>
      <c r="G204" s="345">
        <v>50000</v>
      </c>
      <c r="H204" s="345">
        <v>50000</v>
      </c>
      <c r="I204" s="387">
        <f aca="true" t="shared" si="25" ref="I204:J206">AVERAGE(G204/F204*100)</f>
        <v>142.85714285714286</v>
      </c>
      <c r="J204" s="387">
        <f t="shared" si="25"/>
        <v>100</v>
      </c>
    </row>
    <row r="205" spans="1:10" s="178" customFormat="1" ht="13.5">
      <c r="A205" s="152" t="s">
        <v>297</v>
      </c>
      <c r="B205" s="148"/>
      <c r="C205" s="191">
        <v>323</v>
      </c>
      <c r="D205" s="192" t="s">
        <v>57</v>
      </c>
      <c r="E205" s="150">
        <f t="shared" si="24"/>
        <v>0</v>
      </c>
      <c r="F205" s="345">
        <f t="shared" si="24"/>
        <v>35000</v>
      </c>
      <c r="G205" s="345"/>
      <c r="H205" s="345"/>
      <c r="I205" s="387">
        <f t="shared" si="25"/>
        <v>0</v>
      </c>
      <c r="J205" s="387"/>
    </row>
    <row r="206" spans="1:10" s="209" customFormat="1" ht="13.5" hidden="1">
      <c r="A206" s="152" t="s">
        <v>297</v>
      </c>
      <c r="B206" s="193">
        <v>57</v>
      </c>
      <c r="C206" s="153">
        <v>3234</v>
      </c>
      <c r="D206" s="194" t="s">
        <v>61</v>
      </c>
      <c r="E206" s="154">
        <v>0</v>
      </c>
      <c r="F206" s="348">
        <v>35000</v>
      </c>
      <c r="G206" s="348"/>
      <c r="H206" s="348"/>
      <c r="I206" s="387">
        <f t="shared" si="25"/>
        <v>0</v>
      </c>
      <c r="J206" s="387"/>
    </row>
    <row r="207" spans="1:10" s="209" customFormat="1" ht="14.25" thickBot="1">
      <c r="A207" s="159"/>
      <c r="C207" s="222"/>
      <c r="D207" s="210"/>
      <c r="E207" s="211"/>
      <c r="F207" s="359"/>
      <c r="G207" s="359"/>
      <c r="H207" s="359"/>
      <c r="I207" s="307"/>
      <c r="J207" s="307"/>
    </row>
    <row r="208" spans="1:10" s="227" customFormat="1" ht="17.25" customHeight="1" thickBot="1">
      <c r="A208" s="724" t="s">
        <v>216</v>
      </c>
      <c r="B208" s="725"/>
      <c r="C208" s="725"/>
      <c r="D208" s="726"/>
      <c r="E208" s="232">
        <f>SUM(E210+E244)</f>
        <v>15000</v>
      </c>
      <c r="F208" s="365">
        <f>SUM(F210+F244)</f>
        <v>140000</v>
      </c>
      <c r="G208" s="365">
        <f>SUM(G210+G244)</f>
        <v>175000</v>
      </c>
      <c r="H208" s="365">
        <f>SUM(H210+H244)</f>
        <v>195000</v>
      </c>
      <c r="I208" s="301">
        <f>AVERAGE(G208/F208*100)</f>
        <v>125</v>
      </c>
      <c r="J208" s="301">
        <f>AVERAGE(H208/G208*100)</f>
        <v>111.42857142857143</v>
      </c>
    </row>
    <row r="209" spans="1:10" s="227" customFormat="1" ht="17.25" thickBot="1">
      <c r="A209" s="240"/>
      <c r="B209" s="240"/>
      <c r="C209" s="240"/>
      <c r="D209" s="240"/>
      <c r="E209" s="226"/>
      <c r="F209" s="362"/>
      <c r="G209" s="362"/>
      <c r="H209" s="362"/>
      <c r="I209" s="302"/>
      <c r="J209" s="302"/>
    </row>
    <row r="210" spans="1:10" s="122" customFormat="1" ht="16.5" customHeight="1" thickBot="1">
      <c r="A210" s="727" t="s">
        <v>217</v>
      </c>
      <c r="B210" s="728"/>
      <c r="C210" s="728"/>
      <c r="D210" s="729"/>
      <c r="E210" s="137">
        <f>SUM(E214+E221+E228+E239)</f>
        <v>5000</v>
      </c>
      <c r="F210" s="340">
        <f>SUM(F214+F221+F228+F239)</f>
        <v>135000</v>
      </c>
      <c r="G210" s="340">
        <f>SUM(G214+G221+G228+G239)</f>
        <v>170000</v>
      </c>
      <c r="H210" s="340">
        <f>SUM(H214+H221+H228+H239)</f>
        <v>190000</v>
      </c>
      <c r="I210" s="303">
        <f>AVERAGE(G210/F210*100)</f>
        <v>125.92592592592592</v>
      </c>
      <c r="J210" s="303">
        <f>AVERAGE(H210/G210*100)</f>
        <v>111.76470588235294</v>
      </c>
    </row>
    <row r="211" spans="1:10" s="122" customFormat="1" ht="15">
      <c r="A211" s="241"/>
      <c r="B211" s="241"/>
      <c r="C211" s="241"/>
      <c r="D211" s="241"/>
      <c r="E211" s="233"/>
      <c r="F211" s="366"/>
      <c r="G211" s="366"/>
      <c r="H211" s="366"/>
      <c r="I211" s="302"/>
      <c r="J211" s="302"/>
    </row>
    <row r="212" spans="1:10" ht="13.5">
      <c r="A212" s="749"/>
      <c r="B212" s="749"/>
      <c r="C212" s="750"/>
      <c r="D212" s="142" t="s">
        <v>218</v>
      </c>
      <c r="E212" s="143"/>
      <c r="F212" s="342"/>
      <c r="G212" s="342"/>
      <c r="H212" s="342"/>
      <c r="I212" s="304"/>
      <c r="J212" s="304"/>
    </row>
    <row r="213" spans="1:10" ht="13.5">
      <c r="A213" s="749"/>
      <c r="B213" s="749"/>
      <c r="C213" s="750"/>
      <c r="D213" s="292" t="s">
        <v>219</v>
      </c>
      <c r="E213" s="145"/>
      <c r="F213" s="343"/>
      <c r="G213" s="343"/>
      <c r="H213" s="343"/>
      <c r="I213" s="305"/>
      <c r="J213" s="305"/>
    </row>
    <row r="214" spans="1:10" s="134" customFormat="1" ht="13.5">
      <c r="A214" s="751"/>
      <c r="B214" s="751"/>
      <c r="C214" s="752"/>
      <c r="D214" s="323" t="s">
        <v>319</v>
      </c>
      <c r="E214" s="231">
        <f aca="true" t="shared" si="26" ref="E214:H216">SUM(E215)</f>
        <v>5000</v>
      </c>
      <c r="F214" s="337">
        <f t="shared" si="26"/>
        <v>100000</v>
      </c>
      <c r="G214" s="337">
        <f t="shared" si="26"/>
        <v>120000</v>
      </c>
      <c r="H214" s="337">
        <f t="shared" si="26"/>
        <v>150000</v>
      </c>
      <c r="I214" s="389">
        <f>AVERAGE(G214/F214*100)</f>
        <v>120</v>
      </c>
      <c r="J214" s="389">
        <f>AVERAGE(H214/G214*100)</f>
        <v>125</v>
      </c>
    </row>
    <row r="215" spans="1:10" s="216" customFormat="1" ht="13.5">
      <c r="A215" s="179" t="s">
        <v>296</v>
      </c>
      <c r="B215" s="191"/>
      <c r="C215" s="149">
        <v>32</v>
      </c>
      <c r="D215" s="192" t="s">
        <v>184</v>
      </c>
      <c r="E215" s="150">
        <f t="shared" si="26"/>
        <v>5000</v>
      </c>
      <c r="F215" s="345">
        <f t="shared" si="26"/>
        <v>100000</v>
      </c>
      <c r="G215" s="345">
        <v>120000</v>
      </c>
      <c r="H215" s="345">
        <v>150000</v>
      </c>
      <c r="I215" s="387">
        <f aca="true" t="shared" si="27" ref="I215:J217">AVERAGE(G215/F215*100)</f>
        <v>120</v>
      </c>
      <c r="J215" s="387">
        <f t="shared" si="27"/>
        <v>125</v>
      </c>
    </row>
    <row r="216" spans="1:10" s="216" customFormat="1" ht="13.5">
      <c r="A216" s="179" t="s">
        <v>296</v>
      </c>
      <c r="B216" s="191"/>
      <c r="C216" s="149">
        <v>323</v>
      </c>
      <c r="D216" s="192" t="s">
        <v>57</v>
      </c>
      <c r="E216" s="150">
        <f t="shared" si="26"/>
        <v>5000</v>
      </c>
      <c r="F216" s="345">
        <f t="shared" si="26"/>
        <v>100000</v>
      </c>
      <c r="G216" s="345"/>
      <c r="H216" s="345"/>
      <c r="I216" s="387">
        <f t="shared" si="27"/>
        <v>0</v>
      </c>
      <c r="J216" s="387"/>
    </row>
    <row r="217" spans="1:10" s="209" customFormat="1" ht="13.5" hidden="1">
      <c r="A217" s="179" t="s">
        <v>296</v>
      </c>
      <c r="B217" s="193">
        <v>58</v>
      </c>
      <c r="C217" s="153">
        <v>3239</v>
      </c>
      <c r="D217" s="194" t="s">
        <v>220</v>
      </c>
      <c r="E217" s="154">
        <v>5000</v>
      </c>
      <c r="F217" s="348">
        <v>100000</v>
      </c>
      <c r="G217" s="348"/>
      <c r="H217" s="348"/>
      <c r="I217" s="387">
        <f t="shared" si="27"/>
        <v>0</v>
      </c>
      <c r="J217" s="387"/>
    </row>
    <row r="218" spans="1:10" s="209" customFormat="1" ht="13.5">
      <c r="A218" s="201"/>
      <c r="B218" s="201"/>
      <c r="C218" s="157"/>
      <c r="D218" s="202"/>
      <c r="E218" s="158"/>
      <c r="F218" s="350"/>
      <c r="G218" s="350"/>
      <c r="H218" s="350"/>
      <c r="I218" s="307"/>
      <c r="J218" s="307"/>
    </row>
    <row r="219" spans="1:10" ht="13.5">
      <c r="A219" s="155"/>
      <c r="B219" s="134"/>
      <c r="C219" s="242"/>
      <c r="D219" s="236" t="s">
        <v>218</v>
      </c>
      <c r="E219" s="143"/>
      <c r="F219" s="342"/>
      <c r="G219" s="342"/>
      <c r="H219" s="342"/>
      <c r="I219" s="710">
        <v>0</v>
      </c>
      <c r="J219" s="710">
        <v>0</v>
      </c>
    </row>
    <row r="220" spans="1:10" ht="13.5">
      <c r="A220" s="155"/>
      <c r="B220" s="134"/>
      <c r="C220" s="242"/>
      <c r="D220" s="291" t="s">
        <v>221</v>
      </c>
      <c r="E220" s="145"/>
      <c r="F220" s="343"/>
      <c r="G220" s="343"/>
      <c r="H220" s="343"/>
      <c r="I220" s="711"/>
      <c r="J220" s="711"/>
    </row>
    <row r="221" spans="1:10" s="134" customFormat="1" ht="13.5">
      <c r="A221" s="151"/>
      <c r="C221" s="242"/>
      <c r="D221" s="329" t="s">
        <v>320</v>
      </c>
      <c r="E221" s="231">
        <f aca="true" t="shared" si="28" ref="E221:H223">SUM(E222)</f>
        <v>0</v>
      </c>
      <c r="F221" s="337">
        <f t="shared" si="28"/>
        <v>15000</v>
      </c>
      <c r="G221" s="337">
        <f t="shared" si="28"/>
        <v>20000</v>
      </c>
      <c r="H221" s="337">
        <f t="shared" si="28"/>
        <v>20000</v>
      </c>
      <c r="I221" s="712"/>
      <c r="J221" s="712"/>
    </row>
    <row r="222" spans="1:10" s="216" customFormat="1" ht="13.5">
      <c r="A222" s="193" t="s">
        <v>310</v>
      </c>
      <c r="B222" s="191"/>
      <c r="C222" s="149">
        <v>38</v>
      </c>
      <c r="D222" s="192" t="s">
        <v>128</v>
      </c>
      <c r="E222" s="150">
        <f t="shared" si="28"/>
        <v>0</v>
      </c>
      <c r="F222" s="345">
        <f t="shared" si="28"/>
        <v>15000</v>
      </c>
      <c r="G222" s="345">
        <v>20000</v>
      </c>
      <c r="H222" s="345">
        <v>20000</v>
      </c>
      <c r="I222" s="387">
        <f aca="true" t="shared" si="29" ref="I222:J224">AVERAGE(G222/F222*100)</f>
        <v>133.33333333333331</v>
      </c>
      <c r="J222" s="387">
        <f t="shared" si="29"/>
        <v>100</v>
      </c>
    </row>
    <row r="223" spans="1:10" s="216" customFormat="1" ht="13.5">
      <c r="A223" s="193" t="s">
        <v>310</v>
      </c>
      <c r="B223" s="191"/>
      <c r="C223" s="149">
        <v>381</v>
      </c>
      <c r="D223" s="192" t="s">
        <v>38</v>
      </c>
      <c r="E223" s="150">
        <f t="shared" si="28"/>
        <v>0</v>
      </c>
      <c r="F223" s="345">
        <f t="shared" si="28"/>
        <v>15000</v>
      </c>
      <c r="G223" s="345"/>
      <c r="H223" s="345"/>
      <c r="I223" s="387">
        <f t="shared" si="29"/>
        <v>0</v>
      </c>
      <c r="J223" s="387"/>
    </row>
    <row r="224" spans="1:10" s="209" customFormat="1" ht="13.5" hidden="1">
      <c r="A224" s="193" t="s">
        <v>310</v>
      </c>
      <c r="B224" s="193">
        <v>59</v>
      </c>
      <c r="C224" s="153">
        <v>3811</v>
      </c>
      <c r="D224" s="194" t="s">
        <v>283</v>
      </c>
      <c r="E224" s="154">
        <v>0</v>
      </c>
      <c r="F224" s="348">
        <v>15000</v>
      </c>
      <c r="G224" s="348"/>
      <c r="H224" s="348"/>
      <c r="I224" s="387">
        <f t="shared" si="29"/>
        <v>0</v>
      </c>
      <c r="J224" s="387"/>
    </row>
    <row r="225" spans="1:10" s="209" customFormat="1" ht="13.5">
      <c r="A225" s="201"/>
      <c r="B225" s="201"/>
      <c r="C225" s="157"/>
      <c r="D225" s="202"/>
      <c r="E225" s="158"/>
      <c r="F225" s="350"/>
      <c r="G225" s="350"/>
      <c r="H225" s="350"/>
      <c r="I225" s="307"/>
      <c r="J225" s="307"/>
    </row>
    <row r="226" spans="1:10" ht="13.5">
      <c r="A226" s="155"/>
      <c r="B226" s="134"/>
      <c r="C226" s="242"/>
      <c r="D226" s="236" t="s">
        <v>218</v>
      </c>
      <c r="E226" s="143"/>
      <c r="F226" s="342"/>
      <c r="G226" s="342"/>
      <c r="H226" s="342"/>
      <c r="I226" s="304"/>
      <c r="J226" s="304"/>
    </row>
    <row r="227" spans="1:10" ht="13.5">
      <c r="A227" s="155"/>
      <c r="B227" s="134"/>
      <c r="C227" s="242"/>
      <c r="D227" s="291" t="s">
        <v>201</v>
      </c>
      <c r="E227" s="145"/>
      <c r="F227" s="343"/>
      <c r="G227" s="343"/>
      <c r="H227" s="343"/>
      <c r="I227" s="305"/>
      <c r="J227" s="305"/>
    </row>
    <row r="228" spans="1:10" s="134" customFormat="1" ht="13.5">
      <c r="A228" s="151"/>
      <c r="C228" s="242"/>
      <c r="D228" s="330" t="s">
        <v>321</v>
      </c>
      <c r="E228" s="231">
        <f>SUM(E229+E232)</f>
        <v>0</v>
      </c>
      <c r="F228" s="337">
        <f>SUM(F229+F232)</f>
        <v>15000</v>
      </c>
      <c r="G228" s="337">
        <f>SUM(G229+G232)</f>
        <v>25000</v>
      </c>
      <c r="H228" s="337">
        <f>SUM(H229+H232)</f>
        <v>15000</v>
      </c>
      <c r="I228" s="389">
        <f>AVERAGE(G228/F228*100)</f>
        <v>166.66666666666669</v>
      </c>
      <c r="J228" s="389">
        <f>AVERAGE(H228/G228*100)</f>
        <v>60</v>
      </c>
    </row>
    <row r="229" spans="1:10" s="216" customFormat="1" ht="13.5">
      <c r="A229" s="193" t="s">
        <v>311</v>
      </c>
      <c r="B229" s="191"/>
      <c r="C229" s="191">
        <v>32</v>
      </c>
      <c r="D229" s="192" t="s">
        <v>184</v>
      </c>
      <c r="E229" s="150">
        <f>SUM(E230)</f>
        <v>0</v>
      </c>
      <c r="F229" s="345">
        <f>SUM(F230)</f>
        <v>5000</v>
      </c>
      <c r="G229" s="345">
        <v>5000</v>
      </c>
      <c r="H229" s="345">
        <v>5000</v>
      </c>
      <c r="I229" s="387">
        <f aca="true" t="shared" si="30" ref="I229:J234">AVERAGE(G229/F229*100)</f>
        <v>100</v>
      </c>
      <c r="J229" s="387">
        <f t="shared" si="30"/>
        <v>100</v>
      </c>
    </row>
    <row r="230" spans="1:10" s="216" customFormat="1" ht="13.5">
      <c r="A230" s="193" t="s">
        <v>311</v>
      </c>
      <c r="B230" s="191"/>
      <c r="C230" s="191">
        <v>322</v>
      </c>
      <c r="D230" s="192" t="s">
        <v>53</v>
      </c>
      <c r="E230" s="150">
        <f>SUM(E231)</f>
        <v>0</v>
      </c>
      <c r="F230" s="345">
        <f>SUM(F231)</f>
        <v>5000</v>
      </c>
      <c r="G230" s="345"/>
      <c r="H230" s="345"/>
      <c r="I230" s="387">
        <f t="shared" si="30"/>
        <v>0</v>
      </c>
      <c r="J230" s="387"/>
    </row>
    <row r="231" spans="1:10" s="209" customFormat="1" ht="13.5" hidden="1">
      <c r="A231" s="193" t="s">
        <v>311</v>
      </c>
      <c r="B231" s="193">
        <v>60</v>
      </c>
      <c r="C231" s="193">
        <v>3227</v>
      </c>
      <c r="D231" s="194" t="s">
        <v>223</v>
      </c>
      <c r="E231" s="154">
        <v>0</v>
      </c>
      <c r="F231" s="348">
        <v>5000</v>
      </c>
      <c r="G231" s="348"/>
      <c r="H231" s="348"/>
      <c r="I231" s="387">
        <f t="shared" si="30"/>
        <v>0</v>
      </c>
      <c r="J231" s="387"/>
    </row>
    <row r="232" spans="1:10" s="216" customFormat="1" ht="13.5">
      <c r="A232" s="193" t="s">
        <v>311</v>
      </c>
      <c r="B232" s="191"/>
      <c r="C232" s="191">
        <v>42</v>
      </c>
      <c r="D232" s="192" t="s">
        <v>282</v>
      </c>
      <c r="E232" s="150">
        <f>SUM(E233)</f>
        <v>0</v>
      </c>
      <c r="F232" s="345">
        <f>SUM(F233)</f>
        <v>10000</v>
      </c>
      <c r="G232" s="345">
        <v>20000</v>
      </c>
      <c r="H232" s="345">
        <v>10000</v>
      </c>
      <c r="I232" s="387">
        <f t="shared" si="30"/>
        <v>200</v>
      </c>
      <c r="J232" s="387">
        <f t="shared" si="30"/>
        <v>50</v>
      </c>
    </row>
    <row r="233" spans="1:10" s="216" customFormat="1" ht="13.5">
      <c r="A233" s="193" t="s">
        <v>311</v>
      </c>
      <c r="B233" s="191"/>
      <c r="C233" s="191">
        <v>422</v>
      </c>
      <c r="D233" s="192" t="s">
        <v>100</v>
      </c>
      <c r="E233" s="150">
        <f>SUM(E234)</f>
        <v>0</v>
      </c>
      <c r="F233" s="345">
        <f>SUM(F234)</f>
        <v>10000</v>
      </c>
      <c r="G233" s="345"/>
      <c r="H233" s="345"/>
      <c r="I233" s="387">
        <f t="shared" si="30"/>
        <v>0</v>
      </c>
      <c r="J233" s="387"/>
    </row>
    <row r="234" spans="1:10" s="209" customFormat="1" ht="13.5" hidden="1">
      <c r="A234" s="193" t="s">
        <v>311</v>
      </c>
      <c r="B234" s="193">
        <v>61</v>
      </c>
      <c r="C234" s="193">
        <v>4223</v>
      </c>
      <c r="D234" s="194" t="s">
        <v>114</v>
      </c>
      <c r="E234" s="154">
        <v>0</v>
      </c>
      <c r="F234" s="348">
        <v>10000</v>
      </c>
      <c r="G234" s="348"/>
      <c r="H234" s="348"/>
      <c r="I234" s="387">
        <f t="shared" si="30"/>
        <v>0</v>
      </c>
      <c r="J234" s="387"/>
    </row>
    <row r="235" spans="1:10" s="223" customFormat="1" ht="12.75">
      <c r="A235" s="219"/>
      <c r="B235" s="130"/>
      <c r="C235" s="219"/>
      <c r="D235" s="130"/>
      <c r="E235" s="219"/>
      <c r="F235" s="361"/>
      <c r="G235" s="361"/>
      <c r="H235" s="361"/>
      <c r="I235" s="310"/>
      <c r="J235" s="310"/>
    </row>
    <row r="236" spans="1:10" ht="13.5">
      <c r="A236" s="155"/>
      <c r="B236" s="134"/>
      <c r="C236" s="242"/>
      <c r="D236" s="236" t="s">
        <v>218</v>
      </c>
      <c r="E236" s="143"/>
      <c r="F236" s="342"/>
      <c r="G236" s="342"/>
      <c r="H236" s="342"/>
      <c r="I236" s="312"/>
      <c r="J236" s="312"/>
    </row>
    <row r="237" spans="3:10" s="243" customFormat="1" ht="13.5">
      <c r="C237" s="244"/>
      <c r="D237" s="291" t="s">
        <v>224</v>
      </c>
      <c r="E237" s="245"/>
      <c r="F237" s="369"/>
      <c r="G237" s="369"/>
      <c r="H237" s="369"/>
      <c r="I237" s="313"/>
      <c r="J237" s="313"/>
    </row>
    <row r="238" spans="1:10" ht="13.5">
      <c r="A238" s="155"/>
      <c r="B238" s="134"/>
      <c r="C238" s="242"/>
      <c r="D238" s="716" t="s">
        <v>322</v>
      </c>
      <c r="E238" s="145"/>
      <c r="F238" s="343"/>
      <c r="G238" s="343"/>
      <c r="H238" s="343"/>
      <c r="I238" s="313"/>
      <c r="J238" s="313"/>
    </row>
    <row r="239" spans="1:10" s="134" customFormat="1" ht="13.5">
      <c r="A239" s="151"/>
      <c r="C239" s="242"/>
      <c r="D239" s="717"/>
      <c r="E239" s="231">
        <f aca="true" t="shared" si="31" ref="E239:H240">SUM(E240)</f>
        <v>0</v>
      </c>
      <c r="F239" s="337">
        <f t="shared" si="31"/>
        <v>5000</v>
      </c>
      <c r="G239" s="337">
        <f t="shared" si="31"/>
        <v>5000</v>
      </c>
      <c r="H239" s="337">
        <f t="shared" si="31"/>
        <v>5000</v>
      </c>
      <c r="I239" s="389">
        <f>AVERAGE(G239/F239*100)</f>
        <v>100</v>
      </c>
      <c r="J239" s="389">
        <f>AVERAGE(H239/G239*100)</f>
        <v>100</v>
      </c>
    </row>
    <row r="240" spans="1:10" s="216" customFormat="1" ht="13.5">
      <c r="A240" s="193" t="s">
        <v>312</v>
      </c>
      <c r="B240" s="191"/>
      <c r="C240" s="191">
        <v>32</v>
      </c>
      <c r="D240" s="192" t="s">
        <v>184</v>
      </c>
      <c r="E240" s="150">
        <f t="shared" si="31"/>
        <v>0</v>
      </c>
      <c r="F240" s="345">
        <f t="shared" si="31"/>
        <v>5000</v>
      </c>
      <c r="G240" s="345">
        <v>5000</v>
      </c>
      <c r="H240" s="345">
        <v>5000</v>
      </c>
      <c r="I240" s="387">
        <f aca="true" t="shared" si="32" ref="I240:J242">AVERAGE(G240/F240*100)</f>
        <v>100</v>
      </c>
      <c r="J240" s="387">
        <f t="shared" si="32"/>
        <v>100</v>
      </c>
    </row>
    <row r="241" spans="1:10" s="216" customFormat="1" ht="13.5">
      <c r="A241" s="193" t="s">
        <v>312</v>
      </c>
      <c r="B241" s="191"/>
      <c r="C241" s="191">
        <v>323</v>
      </c>
      <c r="D241" s="192" t="s">
        <v>117</v>
      </c>
      <c r="E241" s="150">
        <f>SUM(E242:E242)</f>
        <v>0</v>
      </c>
      <c r="F241" s="345">
        <f>SUM(F242)</f>
        <v>5000</v>
      </c>
      <c r="G241" s="345"/>
      <c r="H241" s="345"/>
      <c r="I241" s="387">
        <f t="shared" si="32"/>
        <v>0</v>
      </c>
      <c r="J241" s="387"/>
    </row>
    <row r="242" spans="1:10" s="209" customFormat="1" ht="13.5" hidden="1">
      <c r="A242" s="193" t="s">
        <v>312</v>
      </c>
      <c r="B242" s="193">
        <v>62</v>
      </c>
      <c r="C242" s="193">
        <v>3237</v>
      </c>
      <c r="D242" s="194" t="s">
        <v>225</v>
      </c>
      <c r="E242" s="154">
        <v>0</v>
      </c>
      <c r="F242" s="348">
        <v>5000</v>
      </c>
      <c r="G242" s="348"/>
      <c r="H242" s="348"/>
      <c r="I242" s="387">
        <f t="shared" si="32"/>
        <v>0</v>
      </c>
      <c r="J242" s="387"/>
    </row>
    <row r="243" spans="1:10" s="209" customFormat="1" ht="14.25" thickBot="1">
      <c r="A243" s="201"/>
      <c r="B243" s="201"/>
      <c r="C243" s="201"/>
      <c r="D243" s="202"/>
      <c r="E243" s="158"/>
      <c r="F243" s="350"/>
      <c r="G243" s="350"/>
      <c r="H243" s="350"/>
      <c r="I243" s="307"/>
      <c r="J243" s="307"/>
    </row>
    <row r="244" spans="1:10" s="122" customFormat="1" ht="15.75" thickBot="1">
      <c r="A244" s="718" t="s">
        <v>226</v>
      </c>
      <c r="B244" s="719"/>
      <c r="C244" s="719"/>
      <c r="D244" s="719"/>
      <c r="E244" s="137">
        <f>SUM(E248)</f>
        <v>10000</v>
      </c>
      <c r="F244" s="340">
        <f>SUM(F248)</f>
        <v>5000</v>
      </c>
      <c r="G244" s="340">
        <f>SUM(G248)</f>
        <v>5000</v>
      </c>
      <c r="H244" s="340">
        <f>SUM(H248)</f>
        <v>5000</v>
      </c>
      <c r="I244" s="303">
        <f>AVERAGE(G244/F244*100)</f>
        <v>100</v>
      </c>
      <c r="J244" s="303">
        <f>AVERAGE(H244/G244*100)</f>
        <v>100</v>
      </c>
    </row>
    <row r="245" spans="1:10" s="122" customFormat="1" ht="15">
      <c r="A245" s="124"/>
      <c r="B245" s="124"/>
      <c r="C245" s="124"/>
      <c r="D245" s="124"/>
      <c r="E245" s="233"/>
      <c r="F245" s="366"/>
      <c r="G245" s="366"/>
      <c r="H245" s="366"/>
      <c r="I245" s="302"/>
      <c r="J245" s="302"/>
    </row>
    <row r="246" spans="2:10" ht="13.5">
      <c r="B246" s="134"/>
      <c r="C246" s="242"/>
      <c r="D246" s="236" t="s">
        <v>227</v>
      </c>
      <c r="E246" s="143"/>
      <c r="F246" s="342"/>
      <c r="G246" s="342"/>
      <c r="H246" s="342"/>
      <c r="I246" s="312"/>
      <c r="J246" s="312"/>
    </row>
    <row r="247" spans="2:10" ht="14.25" customHeight="1">
      <c r="B247" s="134"/>
      <c r="C247" s="242"/>
      <c r="D247" s="291" t="s">
        <v>221</v>
      </c>
      <c r="E247" s="145"/>
      <c r="F247" s="343"/>
      <c r="G247" s="343"/>
      <c r="H247" s="343"/>
      <c r="I247" s="313"/>
      <c r="J247" s="313"/>
    </row>
    <row r="248" spans="3:10" s="134" customFormat="1" ht="13.5">
      <c r="C248" s="242"/>
      <c r="D248" s="329" t="s">
        <v>323</v>
      </c>
      <c r="E248" s="231">
        <f aca="true" t="shared" si="33" ref="E248:H250">SUM(E249)</f>
        <v>10000</v>
      </c>
      <c r="F248" s="337">
        <f t="shared" si="33"/>
        <v>5000</v>
      </c>
      <c r="G248" s="337">
        <f t="shared" si="33"/>
        <v>5000</v>
      </c>
      <c r="H248" s="337">
        <f t="shared" si="33"/>
        <v>5000</v>
      </c>
      <c r="I248" s="389">
        <f>AVERAGE(G248/F248*100)</f>
        <v>100</v>
      </c>
      <c r="J248" s="389">
        <f>AVERAGE(H248/G248*100)</f>
        <v>100</v>
      </c>
    </row>
    <row r="249" spans="1:10" s="216" customFormat="1" ht="13.5">
      <c r="A249" s="152" t="s">
        <v>297</v>
      </c>
      <c r="B249" s="191"/>
      <c r="C249" s="149">
        <v>36</v>
      </c>
      <c r="D249" s="192" t="s">
        <v>222</v>
      </c>
      <c r="E249" s="150">
        <f t="shared" si="33"/>
        <v>10000</v>
      </c>
      <c r="F249" s="345">
        <f t="shared" si="33"/>
        <v>5000</v>
      </c>
      <c r="G249" s="345">
        <v>5000</v>
      </c>
      <c r="H249" s="345">
        <v>5000</v>
      </c>
      <c r="I249" s="387">
        <f aca="true" t="shared" si="34" ref="I249:J251">AVERAGE(G249/F249*100)</f>
        <v>100</v>
      </c>
      <c r="J249" s="387">
        <f t="shared" si="34"/>
        <v>100</v>
      </c>
    </row>
    <row r="250" spans="1:10" s="216" customFormat="1" ht="13.5">
      <c r="A250" s="152" t="s">
        <v>297</v>
      </c>
      <c r="B250" s="191"/>
      <c r="C250" s="149">
        <v>363</v>
      </c>
      <c r="D250" s="192" t="s">
        <v>139</v>
      </c>
      <c r="E250" s="150">
        <f t="shared" si="33"/>
        <v>10000</v>
      </c>
      <c r="F250" s="345">
        <f t="shared" si="33"/>
        <v>5000</v>
      </c>
      <c r="G250" s="345"/>
      <c r="H250" s="345"/>
      <c r="I250" s="387">
        <f t="shared" si="34"/>
        <v>0</v>
      </c>
      <c r="J250" s="387"/>
    </row>
    <row r="251" spans="1:10" s="209" customFormat="1" ht="13.5" hidden="1">
      <c r="A251" s="152" t="s">
        <v>297</v>
      </c>
      <c r="B251" s="193">
        <v>63</v>
      </c>
      <c r="C251" s="153">
        <v>3632</v>
      </c>
      <c r="D251" s="194" t="s">
        <v>228</v>
      </c>
      <c r="E251" s="154">
        <v>10000</v>
      </c>
      <c r="F251" s="348">
        <v>5000</v>
      </c>
      <c r="G251" s="348"/>
      <c r="H251" s="348"/>
      <c r="I251" s="387">
        <f t="shared" si="34"/>
        <v>0</v>
      </c>
      <c r="J251" s="387"/>
    </row>
    <row r="252" spans="1:10" s="209" customFormat="1" ht="14.25" thickBot="1">
      <c r="A252" s="201"/>
      <c r="B252" s="201"/>
      <c r="C252" s="157"/>
      <c r="D252" s="202"/>
      <c r="E252" s="158"/>
      <c r="F252" s="350"/>
      <c r="G252" s="350"/>
      <c r="H252" s="350"/>
      <c r="I252" s="307"/>
      <c r="J252" s="307"/>
    </row>
    <row r="253" spans="1:10" s="246" customFormat="1" ht="17.25" thickBot="1">
      <c r="A253" s="732" t="s">
        <v>285</v>
      </c>
      <c r="B253" s="733"/>
      <c r="C253" s="733"/>
      <c r="D253" s="733"/>
      <c r="E253" s="232">
        <f>SUM(E255+E267+E302+E313)</f>
        <v>381000</v>
      </c>
      <c r="F253" s="365">
        <f>SUM(F255+F267+F302+F313)</f>
        <v>480000</v>
      </c>
      <c r="G253" s="365">
        <f>SUM(G255+G267+G302+G313)</f>
        <v>380000</v>
      </c>
      <c r="H253" s="365">
        <f>SUM(H255+H267+H302+H313)</f>
        <v>375000</v>
      </c>
      <c r="I253" s="301">
        <f>AVERAGE(G253/F253*100)</f>
        <v>79.16666666666666</v>
      </c>
      <c r="J253" s="301">
        <f>AVERAGE(H253/G253*100)</f>
        <v>98.68421052631578</v>
      </c>
    </row>
    <row r="254" spans="1:10" ht="14.25" thickBot="1">
      <c r="A254" s="155"/>
      <c r="B254" s="130"/>
      <c r="C254" s="219"/>
      <c r="D254" s="247"/>
      <c r="E254" s="229"/>
      <c r="F254" s="363"/>
      <c r="G254" s="363"/>
      <c r="H254" s="363"/>
      <c r="I254" s="302"/>
      <c r="J254" s="302"/>
    </row>
    <row r="255" spans="1:10" s="122" customFormat="1" ht="15.75" thickBot="1">
      <c r="A255" s="718" t="s">
        <v>229</v>
      </c>
      <c r="B255" s="719"/>
      <c r="C255" s="719"/>
      <c r="D255" s="719"/>
      <c r="E255" s="137">
        <f>SUM(E259)</f>
        <v>115000</v>
      </c>
      <c r="F255" s="340">
        <f>SUM(F259)</f>
        <v>110000</v>
      </c>
      <c r="G255" s="340">
        <f>SUM(G259)</f>
        <v>120000</v>
      </c>
      <c r="H255" s="340">
        <f>SUM(H259)</f>
        <v>120000</v>
      </c>
      <c r="I255" s="303">
        <f>AVERAGE(G255/F255*100)</f>
        <v>109.09090909090908</v>
      </c>
      <c r="J255" s="303">
        <f>AVERAGE(H255/G255*100)</f>
        <v>100</v>
      </c>
    </row>
    <row r="256" spans="1:10" ht="13.5">
      <c r="A256" s="155"/>
      <c r="B256" s="134"/>
      <c r="C256" s="242"/>
      <c r="D256" s="248"/>
      <c r="E256" s="229"/>
      <c r="F256" s="363"/>
      <c r="G256" s="363"/>
      <c r="H256" s="363"/>
      <c r="I256" s="302"/>
      <c r="J256" s="302"/>
    </row>
    <row r="257" spans="1:10" s="134" customFormat="1" ht="13.5">
      <c r="A257" s="151"/>
      <c r="C257" s="242"/>
      <c r="D257" s="249" t="s">
        <v>238</v>
      </c>
      <c r="E257" s="143"/>
      <c r="F257" s="342"/>
      <c r="G257" s="342"/>
      <c r="H257" s="342"/>
      <c r="I257" s="315"/>
      <c r="J257" s="315"/>
    </row>
    <row r="258" spans="1:10" s="134" customFormat="1" ht="13.5">
      <c r="A258" s="151"/>
      <c r="C258" s="242"/>
      <c r="D258" s="291" t="s">
        <v>213</v>
      </c>
      <c r="E258" s="145"/>
      <c r="F258" s="370"/>
      <c r="G258" s="343"/>
      <c r="H258" s="343"/>
      <c r="I258" s="316"/>
      <c r="J258" s="316"/>
    </row>
    <row r="259" spans="1:10" s="134" customFormat="1" ht="13.5">
      <c r="A259" s="151"/>
      <c r="C259" s="242"/>
      <c r="D259" s="330" t="s">
        <v>324</v>
      </c>
      <c r="E259" s="231">
        <f>SUM(E260)</f>
        <v>115000</v>
      </c>
      <c r="F259" s="337">
        <f>SUM(F260)</f>
        <v>110000</v>
      </c>
      <c r="G259" s="337">
        <f>SUM(G260)</f>
        <v>120000</v>
      </c>
      <c r="H259" s="337">
        <f>SUM(H260)</f>
        <v>120000</v>
      </c>
      <c r="I259" s="389">
        <f>AVERAGE(G259/F259*100)</f>
        <v>109.09090909090908</v>
      </c>
      <c r="J259" s="389">
        <f>AVERAGE(H259/G259*100)</f>
        <v>100</v>
      </c>
    </row>
    <row r="260" spans="1:10" s="178" customFormat="1" ht="13.5">
      <c r="A260" s="179" t="s">
        <v>296</v>
      </c>
      <c r="B260" s="148"/>
      <c r="C260" s="191">
        <v>38</v>
      </c>
      <c r="D260" s="192" t="s">
        <v>81</v>
      </c>
      <c r="E260" s="150">
        <f>SUM(E261+E264)</f>
        <v>115000</v>
      </c>
      <c r="F260" s="345">
        <f>SUM(F261+F264)</f>
        <v>110000</v>
      </c>
      <c r="G260" s="345">
        <v>120000</v>
      </c>
      <c r="H260" s="345">
        <v>120000</v>
      </c>
      <c r="I260" s="387">
        <f aca="true" t="shared" si="35" ref="I260:J265">AVERAGE(G260/F260*100)</f>
        <v>109.09090909090908</v>
      </c>
      <c r="J260" s="387">
        <f t="shared" si="35"/>
        <v>100</v>
      </c>
    </row>
    <row r="261" spans="1:10" s="159" customFormat="1" ht="13.5">
      <c r="A261" s="179" t="s">
        <v>296</v>
      </c>
      <c r="B261" s="148"/>
      <c r="C261" s="191">
        <v>381</v>
      </c>
      <c r="D261" s="192" t="s">
        <v>38</v>
      </c>
      <c r="E261" s="150">
        <f>SUM(E262:E263)</f>
        <v>105000</v>
      </c>
      <c r="F261" s="345">
        <f>SUM(F262:F263)</f>
        <v>105000</v>
      </c>
      <c r="G261" s="345"/>
      <c r="H261" s="345"/>
      <c r="I261" s="387">
        <f t="shared" si="35"/>
        <v>0</v>
      </c>
      <c r="J261" s="387"/>
    </row>
    <row r="262" spans="1:10" s="159" customFormat="1" ht="13.5" hidden="1">
      <c r="A262" s="179" t="s">
        <v>296</v>
      </c>
      <c r="B262" s="152">
        <v>64</v>
      </c>
      <c r="C262" s="193">
        <v>38115</v>
      </c>
      <c r="D262" s="194" t="s">
        <v>85</v>
      </c>
      <c r="E262" s="154">
        <v>100000</v>
      </c>
      <c r="F262" s="348">
        <v>100000</v>
      </c>
      <c r="G262" s="348"/>
      <c r="H262" s="348"/>
      <c r="I262" s="387">
        <f t="shared" si="35"/>
        <v>0</v>
      </c>
      <c r="J262" s="387"/>
    </row>
    <row r="263" spans="1:10" s="159" customFormat="1" ht="13.5" hidden="1">
      <c r="A263" s="179" t="s">
        <v>296</v>
      </c>
      <c r="B263" s="152">
        <v>65</v>
      </c>
      <c r="C263" s="193">
        <v>3812</v>
      </c>
      <c r="D263" s="194" t="s">
        <v>87</v>
      </c>
      <c r="E263" s="154">
        <v>5000</v>
      </c>
      <c r="F263" s="348">
        <v>5000</v>
      </c>
      <c r="G263" s="348"/>
      <c r="H263" s="348"/>
      <c r="I263" s="387">
        <f t="shared" si="35"/>
        <v>0</v>
      </c>
      <c r="J263" s="387"/>
    </row>
    <row r="264" spans="1:10" s="159" customFormat="1" ht="13.5">
      <c r="A264" s="179" t="s">
        <v>296</v>
      </c>
      <c r="B264" s="148"/>
      <c r="C264" s="191">
        <v>382</v>
      </c>
      <c r="D264" s="192" t="s">
        <v>39</v>
      </c>
      <c r="E264" s="150">
        <f>SUM(E265)</f>
        <v>10000</v>
      </c>
      <c r="F264" s="345">
        <f>SUM(F265)</f>
        <v>5000</v>
      </c>
      <c r="G264" s="345"/>
      <c r="H264" s="345"/>
      <c r="I264" s="387">
        <f t="shared" si="35"/>
        <v>0</v>
      </c>
      <c r="J264" s="387"/>
    </row>
    <row r="265" spans="1:10" s="159" customFormat="1" ht="13.5" hidden="1">
      <c r="A265" s="179" t="s">
        <v>296</v>
      </c>
      <c r="B265" s="152">
        <v>66</v>
      </c>
      <c r="C265" s="193">
        <v>38215</v>
      </c>
      <c r="D265" s="194" t="s">
        <v>121</v>
      </c>
      <c r="E265" s="154">
        <v>10000</v>
      </c>
      <c r="F265" s="348">
        <v>5000</v>
      </c>
      <c r="G265" s="348"/>
      <c r="H265" s="348"/>
      <c r="I265" s="387">
        <f t="shared" si="35"/>
        <v>0</v>
      </c>
      <c r="J265" s="387"/>
    </row>
    <row r="266" spans="1:10" s="159" customFormat="1" ht="14.25" thickBot="1">
      <c r="A266" s="156"/>
      <c r="B266" s="156"/>
      <c r="C266" s="201"/>
      <c r="D266" s="202"/>
      <c r="E266" s="158"/>
      <c r="F266" s="350"/>
      <c r="G266" s="350"/>
      <c r="H266" s="350"/>
      <c r="I266" s="307"/>
      <c r="J266" s="307"/>
    </row>
    <row r="267" spans="1:10" s="122" customFormat="1" ht="15.75" thickBot="1">
      <c r="A267" s="718" t="s">
        <v>230</v>
      </c>
      <c r="B267" s="719"/>
      <c r="C267" s="719"/>
      <c r="D267" s="719"/>
      <c r="E267" s="137">
        <f>SUM(E271+E283+E290)</f>
        <v>130000</v>
      </c>
      <c r="F267" s="340">
        <f>SUM(F271+F283+F290)</f>
        <v>188000</v>
      </c>
      <c r="G267" s="340">
        <f>SUM(G271+G283+G290)</f>
        <v>100000</v>
      </c>
      <c r="H267" s="340">
        <f>SUM(H271+H283+H290)</f>
        <v>105000</v>
      </c>
      <c r="I267" s="303">
        <f>AVERAGE(G267/F267*100)</f>
        <v>53.191489361702125</v>
      </c>
      <c r="J267" s="303">
        <f>AVERAGE(H267/G267*100)</f>
        <v>105</v>
      </c>
    </row>
    <row r="268" spans="1:10" s="122" customFormat="1" ht="15">
      <c r="A268" s="124"/>
      <c r="B268" s="124"/>
      <c r="C268" s="124"/>
      <c r="D268" s="124"/>
      <c r="E268" s="250"/>
      <c r="F268" s="366"/>
      <c r="G268" s="366"/>
      <c r="H268" s="366"/>
      <c r="I268" s="302"/>
      <c r="J268" s="302"/>
    </row>
    <row r="269" spans="1:10" s="134" customFormat="1" ht="13.5">
      <c r="A269" s="151"/>
      <c r="C269" s="242"/>
      <c r="D269" s="249" t="s">
        <v>231</v>
      </c>
      <c r="E269" s="143"/>
      <c r="F269" s="342"/>
      <c r="G269" s="342"/>
      <c r="H269" s="342"/>
      <c r="I269" s="304"/>
      <c r="J269" s="304"/>
    </row>
    <row r="270" spans="1:10" s="134" customFormat="1" ht="13.5">
      <c r="A270" s="151"/>
      <c r="C270" s="242"/>
      <c r="D270" s="291" t="s">
        <v>213</v>
      </c>
      <c r="E270" s="145"/>
      <c r="F270" s="343"/>
      <c r="G270" s="343"/>
      <c r="H270" s="343"/>
      <c r="I270" s="305"/>
      <c r="J270" s="305"/>
    </row>
    <row r="271" spans="1:10" s="134" customFormat="1" ht="13.5">
      <c r="A271" s="151"/>
      <c r="C271" s="242"/>
      <c r="D271" s="330" t="s">
        <v>325</v>
      </c>
      <c r="E271" s="231">
        <f>SUM(E272+E275)</f>
        <v>30000</v>
      </c>
      <c r="F271" s="337">
        <f>SUM(F272+F275)</f>
        <v>60000</v>
      </c>
      <c r="G271" s="337">
        <f>SUM(G272+G275)</f>
        <v>70000</v>
      </c>
      <c r="H271" s="337">
        <f>SUM(H272+H275)</f>
        <v>75000</v>
      </c>
      <c r="I271" s="389">
        <f>AVERAGE(G271/F271*100)</f>
        <v>116.66666666666667</v>
      </c>
      <c r="J271" s="389">
        <f>AVERAGE(H271/G271*100)</f>
        <v>107.14285714285714</v>
      </c>
    </row>
    <row r="272" spans="1:10" s="178" customFormat="1" ht="13.5">
      <c r="A272" s="152" t="s">
        <v>297</v>
      </c>
      <c r="B272" s="148"/>
      <c r="C272" s="191">
        <v>32</v>
      </c>
      <c r="D272" s="148" t="s">
        <v>184</v>
      </c>
      <c r="E272" s="150">
        <f>SUM(E273)</f>
        <v>0</v>
      </c>
      <c r="F272" s="345">
        <f>SUM(F273)</f>
        <v>10000</v>
      </c>
      <c r="G272" s="345">
        <v>15000</v>
      </c>
      <c r="H272" s="345">
        <v>15000</v>
      </c>
      <c r="I272" s="387">
        <f aca="true" t="shared" si="36" ref="I272:J279">AVERAGE(G272/F272*100)</f>
        <v>150</v>
      </c>
      <c r="J272" s="387">
        <f t="shared" si="36"/>
        <v>100</v>
      </c>
    </row>
    <row r="273" spans="1:10" s="159" customFormat="1" ht="13.5">
      <c r="A273" s="152" t="s">
        <v>297</v>
      </c>
      <c r="B273" s="148"/>
      <c r="C273" s="191">
        <v>329</v>
      </c>
      <c r="D273" s="148" t="s">
        <v>66</v>
      </c>
      <c r="E273" s="150">
        <f>SUM(E274)</f>
        <v>0</v>
      </c>
      <c r="F273" s="345">
        <f>SUM(F274)</f>
        <v>10000</v>
      </c>
      <c r="G273" s="345"/>
      <c r="H273" s="345"/>
      <c r="I273" s="387">
        <f t="shared" si="36"/>
        <v>0</v>
      </c>
      <c r="J273" s="387"/>
    </row>
    <row r="274" spans="1:10" s="159" customFormat="1" ht="13.5" hidden="1">
      <c r="A274" s="152" t="s">
        <v>297</v>
      </c>
      <c r="B274" s="152">
        <v>67</v>
      </c>
      <c r="C274" s="193">
        <v>3293</v>
      </c>
      <c r="D274" s="152" t="s">
        <v>69</v>
      </c>
      <c r="E274" s="154">
        <v>0</v>
      </c>
      <c r="F274" s="348">
        <v>10000</v>
      </c>
      <c r="G274" s="348"/>
      <c r="H274" s="348"/>
      <c r="I274" s="387">
        <f t="shared" si="36"/>
        <v>0</v>
      </c>
      <c r="J274" s="387"/>
    </row>
    <row r="275" spans="1:10" s="178" customFormat="1" ht="13.5">
      <c r="A275" s="152" t="s">
        <v>297</v>
      </c>
      <c r="B275" s="148"/>
      <c r="C275" s="191">
        <v>38</v>
      </c>
      <c r="D275" s="192" t="s">
        <v>81</v>
      </c>
      <c r="E275" s="150">
        <f>SUM(E276+E278)</f>
        <v>30000</v>
      </c>
      <c r="F275" s="345">
        <f>SUM(F276+F278)</f>
        <v>50000</v>
      </c>
      <c r="G275" s="345">
        <v>55000</v>
      </c>
      <c r="H275" s="345">
        <v>60000</v>
      </c>
      <c r="I275" s="387">
        <f t="shared" si="36"/>
        <v>110.00000000000001</v>
      </c>
      <c r="J275" s="387">
        <f t="shared" si="36"/>
        <v>109.09090909090908</v>
      </c>
    </row>
    <row r="276" spans="1:10" s="159" customFormat="1" ht="13.5">
      <c r="A276" s="152" t="s">
        <v>297</v>
      </c>
      <c r="B276" s="148"/>
      <c r="C276" s="191">
        <v>381</v>
      </c>
      <c r="D276" s="192" t="s">
        <v>38</v>
      </c>
      <c r="E276" s="150">
        <f>SUM(E277:E277)</f>
        <v>0</v>
      </c>
      <c r="F276" s="345">
        <f>SUM(F277)</f>
        <v>40000</v>
      </c>
      <c r="G276" s="345"/>
      <c r="H276" s="345"/>
      <c r="I276" s="387">
        <f t="shared" si="36"/>
        <v>0</v>
      </c>
      <c r="J276" s="387"/>
    </row>
    <row r="277" spans="1:10" s="159" customFormat="1" ht="13.5" hidden="1">
      <c r="A277" s="152" t="s">
        <v>297</v>
      </c>
      <c r="B277" s="152">
        <v>68</v>
      </c>
      <c r="C277" s="193">
        <v>3811</v>
      </c>
      <c r="D277" s="194" t="s">
        <v>82</v>
      </c>
      <c r="E277" s="154">
        <v>0</v>
      </c>
      <c r="F277" s="348">
        <v>40000</v>
      </c>
      <c r="G277" s="348"/>
      <c r="H277" s="348"/>
      <c r="I277" s="387">
        <f t="shared" si="36"/>
        <v>0</v>
      </c>
      <c r="J277" s="387"/>
    </row>
    <row r="278" spans="1:10" s="159" customFormat="1" ht="13.5">
      <c r="A278" s="152" t="s">
        <v>297</v>
      </c>
      <c r="B278" s="148"/>
      <c r="C278" s="191">
        <v>382</v>
      </c>
      <c r="D278" s="192" t="s">
        <v>39</v>
      </c>
      <c r="E278" s="150">
        <f>SUM(E279:E279)</f>
        <v>30000</v>
      </c>
      <c r="F278" s="345">
        <f>SUM(F279:F279)</f>
        <v>10000</v>
      </c>
      <c r="G278" s="345"/>
      <c r="H278" s="345"/>
      <c r="I278" s="306">
        <f t="shared" si="36"/>
        <v>0</v>
      </c>
      <c r="J278" s="306"/>
    </row>
    <row r="279" spans="1:10" s="159" customFormat="1" ht="13.5" hidden="1">
      <c r="A279" s="152" t="s">
        <v>297</v>
      </c>
      <c r="B279" s="152">
        <v>69</v>
      </c>
      <c r="C279" s="193">
        <v>38219</v>
      </c>
      <c r="D279" s="194" t="s">
        <v>233</v>
      </c>
      <c r="E279" s="154">
        <v>30000</v>
      </c>
      <c r="F279" s="348">
        <v>10000</v>
      </c>
      <c r="G279" s="348"/>
      <c r="H279" s="348"/>
      <c r="I279" s="306">
        <f t="shared" si="36"/>
        <v>0</v>
      </c>
      <c r="J279" s="306"/>
    </row>
    <row r="280" spans="1:10" s="159" customFormat="1" ht="13.5">
      <c r="A280" s="156"/>
      <c r="B280" s="156"/>
      <c r="C280" s="201"/>
      <c r="D280" s="393"/>
      <c r="E280" s="394"/>
      <c r="F280" s="395"/>
      <c r="G280" s="395"/>
      <c r="H280" s="395"/>
      <c r="I280" s="396"/>
      <c r="J280" s="396"/>
    </row>
    <row r="281" spans="1:10" s="159" customFormat="1" ht="13.5">
      <c r="A281" s="204"/>
      <c r="B281" s="204"/>
      <c r="C281" s="204"/>
      <c r="D281" s="249" t="s">
        <v>231</v>
      </c>
      <c r="E281" s="168"/>
      <c r="F281" s="343"/>
      <c r="G281" s="343"/>
      <c r="H281" s="343"/>
      <c r="I281" s="305"/>
      <c r="J281" s="305"/>
    </row>
    <row r="282" spans="1:10" s="159" customFormat="1" ht="13.5">
      <c r="A282" s="204"/>
      <c r="B282" s="204"/>
      <c r="C282" s="204"/>
      <c r="D282" s="291" t="s">
        <v>213</v>
      </c>
      <c r="E282" s="168"/>
      <c r="F282" s="343"/>
      <c r="G282" s="343"/>
      <c r="H282" s="343"/>
      <c r="I282" s="305"/>
      <c r="J282" s="305"/>
    </row>
    <row r="283" spans="1:10" s="134" customFormat="1" ht="13.5">
      <c r="A283" s="207"/>
      <c r="B283" s="207"/>
      <c r="C283" s="207"/>
      <c r="D283" s="329" t="s">
        <v>326</v>
      </c>
      <c r="E283" s="208">
        <f aca="true" t="shared" si="37" ref="E283:H285">SUM(E284)</f>
        <v>100000</v>
      </c>
      <c r="F283" s="344">
        <f t="shared" si="37"/>
        <v>100000</v>
      </c>
      <c r="G283" s="344">
        <f t="shared" si="37"/>
        <v>0</v>
      </c>
      <c r="H283" s="344">
        <f t="shared" si="37"/>
        <v>0</v>
      </c>
      <c r="I283" s="389">
        <f>AVERAGE(G283/F283*100)</f>
        <v>0</v>
      </c>
      <c r="J283" s="389">
        <v>0</v>
      </c>
    </row>
    <row r="284" spans="1:10" s="134" customFormat="1" ht="12.75">
      <c r="A284" s="152" t="s">
        <v>315</v>
      </c>
      <c r="B284" s="148"/>
      <c r="C284" s="191">
        <v>42</v>
      </c>
      <c r="D284" s="192" t="s">
        <v>97</v>
      </c>
      <c r="E284" s="150">
        <f t="shared" si="37"/>
        <v>100000</v>
      </c>
      <c r="F284" s="345">
        <f t="shared" si="37"/>
        <v>100000</v>
      </c>
      <c r="G284" s="345">
        <f t="shared" si="37"/>
        <v>0</v>
      </c>
      <c r="H284" s="345">
        <f t="shared" si="37"/>
        <v>0</v>
      </c>
      <c r="I284" s="387">
        <f>AVERAGE(G284/F284*100)</f>
        <v>0</v>
      </c>
      <c r="J284" s="387"/>
    </row>
    <row r="285" spans="1:10" s="134" customFormat="1" ht="12.75">
      <c r="A285" s="152" t="s">
        <v>315</v>
      </c>
      <c r="B285" s="148"/>
      <c r="C285" s="191">
        <v>426</v>
      </c>
      <c r="D285" s="192" t="s">
        <v>117</v>
      </c>
      <c r="E285" s="150">
        <f t="shared" si="37"/>
        <v>100000</v>
      </c>
      <c r="F285" s="345">
        <f t="shared" si="37"/>
        <v>100000</v>
      </c>
      <c r="G285" s="345"/>
      <c r="H285" s="345"/>
      <c r="I285" s="387">
        <f>AVERAGE(G285/F285*100)</f>
        <v>0</v>
      </c>
      <c r="J285" s="387"/>
    </row>
    <row r="286" spans="1:10" s="134" customFormat="1" ht="15" customHeight="1" hidden="1">
      <c r="A286" s="152" t="s">
        <v>315</v>
      </c>
      <c r="B286" s="152">
        <v>70</v>
      </c>
      <c r="C286" s="193">
        <v>4263</v>
      </c>
      <c r="D286" s="194" t="s">
        <v>268</v>
      </c>
      <c r="E286" s="154">
        <v>100000</v>
      </c>
      <c r="F286" s="348">
        <v>100000</v>
      </c>
      <c r="G286" s="348"/>
      <c r="H286" s="348"/>
      <c r="I286" s="387">
        <f>AVERAGE(G286/F286*100)</f>
        <v>0</v>
      </c>
      <c r="J286" s="387"/>
    </row>
    <row r="287" spans="1:10" s="159" customFormat="1" ht="13.5">
      <c r="A287" s="156"/>
      <c r="B287" s="156"/>
      <c r="C287" s="201"/>
      <c r="D287" s="202"/>
      <c r="E287" s="158"/>
      <c r="F287" s="350"/>
      <c r="G287" s="350"/>
      <c r="H287" s="350"/>
      <c r="I287" s="307"/>
      <c r="J287" s="307"/>
    </row>
    <row r="288" spans="1:10" s="134" customFormat="1" ht="13.5">
      <c r="A288" s="151"/>
      <c r="C288" s="242"/>
      <c r="D288" s="249" t="s">
        <v>231</v>
      </c>
      <c r="E288" s="143"/>
      <c r="F288" s="342"/>
      <c r="G288" s="342"/>
      <c r="H288" s="342"/>
      <c r="I288" s="304"/>
      <c r="J288" s="304"/>
    </row>
    <row r="289" spans="1:10" s="134" customFormat="1" ht="13.5">
      <c r="A289" s="151"/>
      <c r="C289" s="242"/>
      <c r="D289" s="291" t="s">
        <v>234</v>
      </c>
      <c r="E289" s="145"/>
      <c r="F289" s="343"/>
      <c r="G289" s="343"/>
      <c r="H289" s="343"/>
      <c r="I289" s="305"/>
      <c r="J289" s="305"/>
    </row>
    <row r="290" spans="1:10" s="134" customFormat="1" ht="13.5">
      <c r="A290" s="151"/>
      <c r="C290" s="242"/>
      <c r="D290" s="329" t="s">
        <v>327</v>
      </c>
      <c r="E290" s="231">
        <f>SUM(E291+E298)</f>
        <v>0</v>
      </c>
      <c r="F290" s="337">
        <f>SUM(F291+F298)</f>
        <v>28000</v>
      </c>
      <c r="G290" s="337">
        <f>SUM(G291+G298)</f>
        <v>30000</v>
      </c>
      <c r="H290" s="337">
        <f>SUM(H291+H298)</f>
        <v>30000</v>
      </c>
      <c r="I290" s="389">
        <f>AVERAGE(G290/F290*100)</f>
        <v>107.14285714285714</v>
      </c>
      <c r="J290" s="389">
        <f>AVERAGE(H290/G290*100)</f>
        <v>100</v>
      </c>
    </row>
    <row r="291" spans="1:10" s="178" customFormat="1" ht="13.5">
      <c r="A291" s="152" t="s">
        <v>316</v>
      </c>
      <c r="B291" s="148"/>
      <c r="C291" s="191">
        <v>32</v>
      </c>
      <c r="D291" s="192" t="s">
        <v>184</v>
      </c>
      <c r="E291" s="150">
        <f>SUM(E292+E295)</f>
        <v>0</v>
      </c>
      <c r="F291" s="345">
        <f>SUM(F292+F295)</f>
        <v>24000</v>
      </c>
      <c r="G291" s="345">
        <v>25000</v>
      </c>
      <c r="H291" s="345">
        <v>25000</v>
      </c>
      <c r="I291" s="387">
        <f aca="true" t="shared" si="38" ref="I291:J300">AVERAGE(G291/F291*100)</f>
        <v>104.16666666666667</v>
      </c>
      <c r="J291" s="387">
        <f t="shared" si="38"/>
        <v>100</v>
      </c>
    </row>
    <row r="292" spans="1:10" s="178" customFormat="1" ht="13.5">
      <c r="A292" s="152" t="s">
        <v>316</v>
      </c>
      <c r="B292" s="148"/>
      <c r="C292" s="191">
        <v>323</v>
      </c>
      <c r="D292" s="192" t="s">
        <v>57</v>
      </c>
      <c r="E292" s="150">
        <f>SUM(E293:E294)</f>
        <v>0</v>
      </c>
      <c r="F292" s="345">
        <f>SUM(F293:F294)</f>
        <v>7000</v>
      </c>
      <c r="G292" s="345"/>
      <c r="H292" s="345"/>
      <c r="I292" s="387">
        <f t="shared" si="38"/>
        <v>0</v>
      </c>
      <c r="J292" s="387"/>
    </row>
    <row r="293" spans="1:10" s="159" customFormat="1" ht="13.5" hidden="1">
      <c r="A293" s="152" t="s">
        <v>316</v>
      </c>
      <c r="B293" s="152">
        <v>71</v>
      </c>
      <c r="C293" s="193">
        <v>3233</v>
      </c>
      <c r="D293" s="194" t="s">
        <v>60</v>
      </c>
      <c r="E293" s="154">
        <v>0</v>
      </c>
      <c r="F293" s="348">
        <v>5000</v>
      </c>
      <c r="G293" s="348"/>
      <c r="H293" s="348"/>
      <c r="I293" s="387">
        <f t="shared" si="38"/>
        <v>0</v>
      </c>
      <c r="J293" s="387"/>
    </row>
    <row r="294" spans="1:10" s="159" customFormat="1" ht="13.5" hidden="1">
      <c r="A294" s="152" t="s">
        <v>316</v>
      </c>
      <c r="B294" s="152">
        <v>72</v>
      </c>
      <c r="C294" s="193">
        <v>3239</v>
      </c>
      <c r="D294" s="194" t="s">
        <v>65</v>
      </c>
      <c r="E294" s="154">
        <v>0</v>
      </c>
      <c r="F294" s="348">
        <v>2000</v>
      </c>
      <c r="G294" s="348"/>
      <c r="H294" s="348"/>
      <c r="I294" s="387">
        <f t="shared" si="38"/>
        <v>0</v>
      </c>
      <c r="J294" s="387"/>
    </row>
    <row r="295" spans="1:10" s="178" customFormat="1" ht="13.5">
      <c r="A295" s="152" t="s">
        <v>316</v>
      </c>
      <c r="B295" s="148"/>
      <c r="C295" s="191">
        <v>329</v>
      </c>
      <c r="D295" s="192" t="s">
        <v>66</v>
      </c>
      <c r="E295" s="150">
        <f>SUM(E296:E297)</f>
        <v>0</v>
      </c>
      <c r="F295" s="345">
        <f>SUM(F296:F297)</f>
        <v>17000</v>
      </c>
      <c r="G295" s="345"/>
      <c r="H295" s="345"/>
      <c r="I295" s="387">
        <f t="shared" si="38"/>
        <v>0</v>
      </c>
      <c r="J295" s="387"/>
    </row>
    <row r="296" spans="1:10" s="159" customFormat="1" ht="13.5" hidden="1">
      <c r="A296" s="152" t="s">
        <v>316</v>
      </c>
      <c r="B296" s="152">
        <v>73</v>
      </c>
      <c r="C296" s="193">
        <v>3293</v>
      </c>
      <c r="D296" s="194" t="s">
        <v>69</v>
      </c>
      <c r="E296" s="154">
        <v>0</v>
      </c>
      <c r="F296" s="348">
        <v>15000</v>
      </c>
      <c r="G296" s="348"/>
      <c r="H296" s="348"/>
      <c r="I296" s="387">
        <f t="shared" si="38"/>
        <v>0</v>
      </c>
      <c r="J296" s="387"/>
    </row>
    <row r="297" spans="1:10" s="159" customFormat="1" ht="13.5" hidden="1">
      <c r="A297" s="152" t="s">
        <v>316</v>
      </c>
      <c r="B297" s="152">
        <v>74</v>
      </c>
      <c r="C297" s="193">
        <v>3299</v>
      </c>
      <c r="D297" s="194" t="s">
        <v>235</v>
      </c>
      <c r="E297" s="154">
        <v>0</v>
      </c>
      <c r="F297" s="348">
        <v>2000</v>
      </c>
      <c r="G297" s="348"/>
      <c r="H297" s="348"/>
      <c r="I297" s="387">
        <f t="shared" si="38"/>
        <v>0</v>
      </c>
      <c r="J297" s="387"/>
    </row>
    <row r="298" spans="1:10" s="178" customFormat="1" ht="13.5">
      <c r="A298" s="152" t="s">
        <v>316</v>
      </c>
      <c r="B298" s="148"/>
      <c r="C298" s="191">
        <v>38</v>
      </c>
      <c r="D298" s="192" t="s">
        <v>236</v>
      </c>
      <c r="E298" s="150">
        <f>SUM(E299)</f>
        <v>0</v>
      </c>
      <c r="F298" s="345">
        <f>SUM(F299)</f>
        <v>4000</v>
      </c>
      <c r="G298" s="345">
        <v>5000</v>
      </c>
      <c r="H298" s="345">
        <v>5000</v>
      </c>
      <c r="I298" s="387">
        <f t="shared" si="38"/>
        <v>125</v>
      </c>
      <c r="J298" s="387">
        <f t="shared" si="38"/>
        <v>100</v>
      </c>
    </row>
    <row r="299" spans="1:10" s="159" customFormat="1" ht="13.5">
      <c r="A299" s="152" t="s">
        <v>316</v>
      </c>
      <c r="B299" s="148"/>
      <c r="C299" s="191">
        <v>381</v>
      </c>
      <c r="D299" s="192" t="s">
        <v>38</v>
      </c>
      <c r="E299" s="150">
        <f>SUM(E300)</f>
        <v>0</v>
      </c>
      <c r="F299" s="345">
        <f>SUM(F300)</f>
        <v>4000</v>
      </c>
      <c r="G299" s="345"/>
      <c r="H299" s="345"/>
      <c r="I299" s="387">
        <f t="shared" si="38"/>
        <v>0</v>
      </c>
      <c r="J299" s="387"/>
    </row>
    <row r="300" spans="1:10" s="159" customFormat="1" ht="13.5" hidden="1">
      <c r="A300" s="152" t="s">
        <v>316</v>
      </c>
      <c r="B300" s="152">
        <v>75</v>
      </c>
      <c r="C300" s="193">
        <v>3811</v>
      </c>
      <c r="D300" s="194" t="s">
        <v>86</v>
      </c>
      <c r="E300" s="154">
        <v>0</v>
      </c>
      <c r="F300" s="348">
        <v>4000</v>
      </c>
      <c r="G300" s="348"/>
      <c r="H300" s="348"/>
      <c r="I300" s="387">
        <f t="shared" si="38"/>
        <v>0</v>
      </c>
      <c r="J300" s="387"/>
    </row>
    <row r="301" spans="1:10" s="223" customFormat="1" ht="13.5" thickBot="1">
      <c r="A301" s="219"/>
      <c r="B301" s="130"/>
      <c r="C301" s="219"/>
      <c r="D301" s="130"/>
      <c r="E301" s="219"/>
      <c r="F301" s="361"/>
      <c r="G301" s="361"/>
      <c r="H301" s="361"/>
      <c r="I301" s="310"/>
      <c r="J301" s="310"/>
    </row>
    <row r="302" spans="1:10" s="122" customFormat="1" ht="15.75" thickBot="1">
      <c r="A302" s="734" t="s">
        <v>237</v>
      </c>
      <c r="B302" s="735"/>
      <c r="C302" s="735"/>
      <c r="D302" s="735"/>
      <c r="E302" s="137">
        <f>SUM(E306)</f>
        <v>52000</v>
      </c>
      <c r="F302" s="340">
        <f>SUM(F306)</f>
        <v>102000</v>
      </c>
      <c r="G302" s="340">
        <f>SUM(G306)</f>
        <v>80000</v>
      </c>
      <c r="H302" s="340">
        <f>SUM(H306)</f>
        <v>70000</v>
      </c>
      <c r="I302" s="303">
        <f>AVERAGE(G302/F302*100)</f>
        <v>78.43137254901961</v>
      </c>
      <c r="J302" s="303">
        <f>AVERAGE(H302/G302*100)</f>
        <v>87.5</v>
      </c>
    </row>
    <row r="303" spans="1:10" s="122" customFormat="1" ht="15">
      <c r="A303" s="251"/>
      <c r="B303" s="251"/>
      <c r="C303" s="251"/>
      <c r="D303" s="251"/>
      <c r="E303" s="250"/>
      <c r="F303" s="366"/>
      <c r="G303" s="366"/>
      <c r="H303" s="366"/>
      <c r="I303" s="302"/>
      <c r="J303" s="302"/>
    </row>
    <row r="304" spans="1:10" s="134" customFormat="1" ht="13.5">
      <c r="A304" s="151"/>
      <c r="C304" s="242"/>
      <c r="D304" s="249" t="s">
        <v>238</v>
      </c>
      <c r="E304" s="143"/>
      <c r="F304" s="342"/>
      <c r="G304" s="342"/>
      <c r="H304" s="342"/>
      <c r="I304" s="304"/>
      <c r="J304" s="304"/>
    </row>
    <row r="305" spans="1:10" s="134" customFormat="1" ht="13.5">
      <c r="A305" s="151"/>
      <c r="C305" s="242"/>
      <c r="D305" s="291" t="s">
        <v>213</v>
      </c>
      <c r="E305" s="145"/>
      <c r="F305" s="343"/>
      <c r="G305" s="343"/>
      <c r="H305" s="343"/>
      <c r="I305" s="305"/>
      <c r="J305" s="305"/>
    </row>
    <row r="306" spans="1:10" s="134" customFormat="1" ht="13.5">
      <c r="A306" s="151"/>
      <c r="C306" s="242"/>
      <c r="D306" s="330" t="s">
        <v>328</v>
      </c>
      <c r="E306" s="231">
        <f>SUM(E307)</f>
        <v>52000</v>
      </c>
      <c r="F306" s="337">
        <f>SUM(F307)</f>
        <v>102000</v>
      </c>
      <c r="G306" s="337">
        <f>SUM(G307)</f>
        <v>80000</v>
      </c>
      <c r="H306" s="337">
        <f>SUM(H307)</f>
        <v>70000</v>
      </c>
      <c r="I306" s="389">
        <f>AVERAGE(G306/F306*100)</f>
        <v>78.43137254901961</v>
      </c>
      <c r="J306" s="389">
        <f>AVERAGE(H306/G306*100)</f>
        <v>87.5</v>
      </c>
    </row>
    <row r="307" spans="1:10" s="178" customFormat="1" ht="13.5">
      <c r="A307" s="152" t="s">
        <v>317</v>
      </c>
      <c r="B307" s="148"/>
      <c r="C307" s="191">
        <v>38</v>
      </c>
      <c r="D307" s="192" t="s">
        <v>81</v>
      </c>
      <c r="E307" s="150">
        <f>SUM(E308+E310)</f>
        <v>52000</v>
      </c>
      <c r="F307" s="345">
        <f>SUM(F308+F310)</f>
        <v>102000</v>
      </c>
      <c r="G307" s="345">
        <v>80000</v>
      </c>
      <c r="H307" s="345">
        <v>70000</v>
      </c>
      <c r="I307" s="387">
        <f aca="true" t="shared" si="39" ref="I307:J311">AVERAGE(G307/F307*100)</f>
        <v>78.43137254901961</v>
      </c>
      <c r="J307" s="387">
        <f t="shared" si="39"/>
        <v>87.5</v>
      </c>
    </row>
    <row r="308" spans="1:10" s="159" customFormat="1" ht="13.5">
      <c r="A308" s="152" t="s">
        <v>317</v>
      </c>
      <c r="B308" s="148"/>
      <c r="C308" s="191">
        <v>381</v>
      </c>
      <c r="D308" s="192" t="s">
        <v>38</v>
      </c>
      <c r="E308" s="150">
        <f>SUM(E309)</f>
        <v>2000</v>
      </c>
      <c r="F308" s="345">
        <f>SUM(F309)</f>
        <v>2000</v>
      </c>
      <c r="G308" s="345"/>
      <c r="H308" s="345"/>
      <c r="I308" s="387">
        <f t="shared" si="39"/>
        <v>0</v>
      </c>
      <c r="J308" s="387"/>
    </row>
    <row r="309" spans="1:10" s="159" customFormat="1" ht="13.5" hidden="1">
      <c r="A309" s="152" t="s">
        <v>317</v>
      </c>
      <c r="B309" s="152">
        <v>76</v>
      </c>
      <c r="C309" s="193">
        <v>38112</v>
      </c>
      <c r="D309" s="194" t="s">
        <v>83</v>
      </c>
      <c r="E309" s="154">
        <v>2000</v>
      </c>
      <c r="F309" s="348">
        <v>2000</v>
      </c>
      <c r="G309" s="348"/>
      <c r="H309" s="348"/>
      <c r="I309" s="387">
        <f t="shared" si="39"/>
        <v>0</v>
      </c>
      <c r="J309" s="387"/>
    </row>
    <row r="310" spans="1:10" s="178" customFormat="1" ht="13.5">
      <c r="A310" s="152" t="s">
        <v>317</v>
      </c>
      <c r="B310" s="148"/>
      <c r="C310" s="191">
        <v>382</v>
      </c>
      <c r="D310" s="192" t="s">
        <v>39</v>
      </c>
      <c r="E310" s="150">
        <f>SUM(E311)</f>
        <v>50000</v>
      </c>
      <c r="F310" s="345">
        <f>SUM(F311)</f>
        <v>100000</v>
      </c>
      <c r="G310" s="345"/>
      <c r="H310" s="345"/>
      <c r="I310" s="387">
        <f t="shared" si="39"/>
        <v>0</v>
      </c>
      <c r="J310" s="387"/>
    </row>
    <row r="311" spans="1:10" s="159" customFormat="1" ht="13.5" hidden="1">
      <c r="A311" s="152" t="s">
        <v>317</v>
      </c>
      <c r="B311" s="152">
        <v>77</v>
      </c>
      <c r="C311" s="193">
        <v>38212</v>
      </c>
      <c r="D311" s="194" t="s">
        <v>239</v>
      </c>
      <c r="E311" s="154">
        <v>50000</v>
      </c>
      <c r="F311" s="348">
        <v>100000</v>
      </c>
      <c r="G311" s="348"/>
      <c r="H311" s="348"/>
      <c r="I311" s="387">
        <f t="shared" si="39"/>
        <v>0</v>
      </c>
      <c r="J311" s="387"/>
    </row>
    <row r="312" spans="1:10" s="159" customFormat="1" ht="14.25" thickBot="1">
      <c r="A312" s="156"/>
      <c r="B312" s="156"/>
      <c r="C312" s="201"/>
      <c r="D312" s="202"/>
      <c r="E312" s="158"/>
      <c r="F312" s="350"/>
      <c r="G312" s="350"/>
      <c r="H312" s="350"/>
      <c r="I312" s="307"/>
      <c r="J312" s="307"/>
    </row>
    <row r="313" spans="1:10" s="122" customFormat="1" ht="15.75" thickBot="1">
      <c r="A313" s="734" t="s">
        <v>240</v>
      </c>
      <c r="B313" s="735"/>
      <c r="C313" s="735"/>
      <c r="D313" s="735"/>
      <c r="E313" s="137">
        <f>SUM(E317)</f>
        <v>84000</v>
      </c>
      <c r="F313" s="340">
        <f>SUM(F317)</f>
        <v>80000</v>
      </c>
      <c r="G313" s="340">
        <f>SUM(G317)</f>
        <v>80000</v>
      </c>
      <c r="H313" s="340">
        <f>SUM(H317)</f>
        <v>80000</v>
      </c>
      <c r="I313" s="303">
        <f>AVERAGE(G313/F313*100)</f>
        <v>100</v>
      </c>
      <c r="J313" s="303">
        <f>AVERAGE(H313/G313*100)</f>
        <v>100</v>
      </c>
    </row>
    <row r="314" spans="1:10" s="122" customFormat="1" ht="15">
      <c r="A314" s="251"/>
      <c r="B314" s="251"/>
      <c r="C314" s="251"/>
      <c r="D314" s="251"/>
      <c r="E314" s="250"/>
      <c r="F314" s="366"/>
      <c r="G314" s="366"/>
      <c r="H314" s="366"/>
      <c r="I314" s="302"/>
      <c r="J314" s="302"/>
    </row>
    <row r="315" spans="3:10" s="134" customFormat="1" ht="13.5">
      <c r="C315" s="242"/>
      <c r="D315" s="236" t="s">
        <v>182</v>
      </c>
      <c r="E315" s="143"/>
      <c r="F315" s="342"/>
      <c r="G315" s="342"/>
      <c r="H315" s="342"/>
      <c r="I315" s="312"/>
      <c r="J315" s="312"/>
    </row>
    <row r="316" spans="3:10" s="134" customFormat="1" ht="12.75">
      <c r="C316" s="242"/>
      <c r="D316" s="291" t="s">
        <v>201</v>
      </c>
      <c r="E316" s="252"/>
      <c r="F316" s="371"/>
      <c r="G316" s="371"/>
      <c r="H316" s="371"/>
      <c r="I316" s="313"/>
      <c r="J316" s="313"/>
    </row>
    <row r="317" spans="2:10" s="134" customFormat="1" ht="13.5">
      <c r="B317" s="126"/>
      <c r="C317" s="242"/>
      <c r="D317" s="329" t="s">
        <v>329</v>
      </c>
      <c r="E317" s="231">
        <f>SUM(E318)</f>
        <v>84000</v>
      </c>
      <c r="F317" s="337">
        <f>SUM(F318)</f>
        <v>80000</v>
      </c>
      <c r="G317" s="337">
        <f>SUM(G318)</f>
        <v>80000</v>
      </c>
      <c r="H317" s="337">
        <f>SUM(H318)</f>
        <v>80000</v>
      </c>
      <c r="I317" s="389">
        <f>AVERAGE(G317/F317*100)</f>
        <v>100</v>
      </c>
      <c r="J317" s="389">
        <f>AVERAGE(H317/G317*100)</f>
        <v>100</v>
      </c>
    </row>
    <row r="318" spans="1:10" s="178" customFormat="1" ht="13.5">
      <c r="A318" s="152" t="s">
        <v>351</v>
      </c>
      <c r="B318" s="148"/>
      <c r="C318" s="191">
        <v>38</v>
      </c>
      <c r="D318" s="192" t="s">
        <v>81</v>
      </c>
      <c r="E318" s="150">
        <f>SUM(E319+E322)</f>
        <v>84000</v>
      </c>
      <c r="F318" s="345">
        <f>SUM(F319+F322)</f>
        <v>80000</v>
      </c>
      <c r="G318" s="345">
        <v>80000</v>
      </c>
      <c r="H318" s="345">
        <v>80000</v>
      </c>
      <c r="I318" s="387">
        <f aca="true" t="shared" si="40" ref="I318:J323">AVERAGE(G318/F318*100)</f>
        <v>100</v>
      </c>
      <c r="J318" s="387">
        <f t="shared" si="40"/>
        <v>100</v>
      </c>
    </row>
    <row r="319" spans="1:10" s="159" customFormat="1" ht="13.5">
      <c r="A319" s="152" t="s">
        <v>351</v>
      </c>
      <c r="B319" s="148"/>
      <c r="C319" s="191">
        <v>381</v>
      </c>
      <c r="D319" s="192" t="s">
        <v>38</v>
      </c>
      <c r="E319" s="150">
        <f>SUM(E320:E321)</f>
        <v>74000</v>
      </c>
      <c r="F319" s="345">
        <f>SUM(F320:F321)</f>
        <v>75000</v>
      </c>
      <c r="G319" s="345"/>
      <c r="H319" s="345"/>
      <c r="I319" s="387">
        <f t="shared" si="40"/>
        <v>0</v>
      </c>
      <c r="J319" s="387"/>
    </row>
    <row r="320" spans="1:10" s="159" customFormat="1" ht="13.5" hidden="1">
      <c r="A320" s="152" t="s">
        <v>351</v>
      </c>
      <c r="B320" s="152">
        <v>78</v>
      </c>
      <c r="C320" s="193">
        <v>381141</v>
      </c>
      <c r="D320" s="194" t="s">
        <v>232</v>
      </c>
      <c r="E320" s="154">
        <v>70000</v>
      </c>
      <c r="F320" s="348">
        <v>70000</v>
      </c>
      <c r="G320" s="348"/>
      <c r="H320" s="348"/>
      <c r="I320" s="387">
        <f t="shared" si="40"/>
        <v>0</v>
      </c>
      <c r="J320" s="387"/>
    </row>
    <row r="321" spans="1:10" s="159" customFormat="1" ht="13.5" hidden="1">
      <c r="A321" s="152" t="s">
        <v>351</v>
      </c>
      <c r="B321" s="152">
        <v>79</v>
      </c>
      <c r="C321" s="193">
        <v>38119</v>
      </c>
      <c r="D321" s="194" t="s">
        <v>86</v>
      </c>
      <c r="E321" s="154">
        <v>4000</v>
      </c>
      <c r="F321" s="348">
        <v>5000</v>
      </c>
      <c r="G321" s="348"/>
      <c r="H321" s="348"/>
      <c r="I321" s="387">
        <f t="shared" si="40"/>
        <v>0</v>
      </c>
      <c r="J321" s="387"/>
    </row>
    <row r="322" spans="1:10" s="159" customFormat="1" ht="13.5">
      <c r="A322" s="152" t="s">
        <v>351</v>
      </c>
      <c r="B322" s="148"/>
      <c r="C322" s="191">
        <v>382</v>
      </c>
      <c r="D322" s="192" t="s">
        <v>39</v>
      </c>
      <c r="E322" s="150">
        <f>SUM(E323)</f>
        <v>10000</v>
      </c>
      <c r="F322" s="345">
        <f>SUM(F323)</f>
        <v>5000</v>
      </c>
      <c r="G322" s="345"/>
      <c r="H322" s="345"/>
      <c r="I322" s="387">
        <f t="shared" si="40"/>
        <v>0</v>
      </c>
      <c r="J322" s="387"/>
    </row>
    <row r="323" spans="1:10" s="159" customFormat="1" ht="13.5" hidden="1">
      <c r="A323" s="152" t="s">
        <v>351</v>
      </c>
      <c r="B323" s="152">
        <v>80</v>
      </c>
      <c r="C323" s="193">
        <v>38214</v>
      </c>
      <c r="D323" s="194" t="s">
        <v>241</v>
      </c>
      <c r="E323" s="154">
        <v>10000</v>
      </c>
      <c r="F323" s="348">
        <v>5000</v>
      </c>
      <c r="G323" s="348"/>
      <c r="H323" s="348"/>
      <c r="I323" s="387">
        <f t="shared" si="40"/>
        <v>0</v>
      </c>
      <c r="J323" s="387"/>
    </row>
    <row r="324" spans="1:10" s="159" customFormat="1" ht="14.25" thickBot="1">
      <c r="A324" s="156"/>
      <c r="B324" s="156"/>
      <c r="C324" s="201"/>
      <c r="D324" s="202"/>
      <c r="E324" s="158"/>
      <c r="F324" s="350"/>
      <c r="G324" s="350"/>
      <c r="H324" s="350"/>
      <c r="I324" s="307"/>
      <c r="J324" s="307"/>
    </row>
    <row r="325" spans="1:10" s="246" customFormat="1" ht="17.25" thickBot="1">
      <c r="A325" s="732" t="s">
        <v>242</v>
      </c>
      <c r="B325" s="733"/>
      <c r="C325" s="733"/>
      <c r="D325" s="733"/>
      <c r="E325" s="253">
        <f>SUM(E327)</f>
        <v>0</v>
      </c>
      <c r="F325" s="338">
        <f>SUM(F327)</f>
        <v>10000</v>
      </c>
      <c r="G325" s="338">
        <f>SUM(G327)</f>
        <v>10000</v>
      </c>
      <c r="H325" s="338">
        <f>SUM(H327)</f>
        <v>10000</v>
      </c>
      <c r="I325" s="301">
        <f>AVERAGE(G325/F325*100)</f>
        <v>100</v>
      </c>
      <c r="J325" s="301">
        <f>AVERAGE(H325/G325*100)</f>
        <v>100</v>
      </c>
    </row>
    <row r="326" spans="1:10" s="246" customFormat="1" ht="17.25" thickBot="1">
      <c r="A326" s="254"/>
      <c r="B326" s="254"/>
      <c r="C326" s="254"/>
      <c r="D326" s="254"/>
      <c r="E326" s="226"/>
      <c r="F326" s="362"/>
      <c r="G326" s="362"/>
      <c r="H326" s="362"/>
      <c r="I326" s="302"/>
      <c r="J326" s="302"/>
    </row>
    <row r="327" spans="1:10" s="122" customFormat="1" ht="15.75" thickBot="1">
      <c r="A327" s="718" t="s">
        <v>243</v>
      </c>
      <c r="B327" s="719"/>
      <c r="C327" s="719"/>
      <c r="D327" s="719"/>
      <c r="E327" s="137">
        <f>SUM(E331)</f>
        <v>0</v>
      </c>
      <c r="F327" s="340">
        <f>SUM(F331)</f>
        <v>10000</v>
      </c>
      <c r="G327" s="340">
        <f>SUM(G331)</f>
        <v>10000</v>
      </c>
      <c r="H327" s="340">
        <f>SUM(H331)</f>
        <v>10000</v>
      </c>
      <c r="I327" s="303">
        <f>AVERAGE(G327/F327*100)</f>
        <v>100</v>
      </c>
      <c r="J327" s="303">
        <f>AVERAGE(H327/G327*100)</f>
        <v>100</v>
      </c>
    </row>
    <row r="328" spans="2:10" ht="13.5">
      <c r="B328" s="134"/>
      <c r="C328" s="242"/>
      <c r="D328" s="248"/>
      <c r="E328" s="229"/>
      <c r="F328" s="363"/>
      <c r="G328" s="363"/>
      <c r="H328" s="363"/>
      <c r="I328" s="302"/>
      <c r="J328" s="302"/>
    </row>
    <row r="329" spans="3:10" s="134" customFormat="1" ht="13.5">
      <c r="C329" s="242"/>
      <c r="D329" s="236" t="s">
        <v>244</v>
      </c>
      <c r="E329" s="143"/>
      <c r="F329" s="342"/>
      <c r="G329" s="342"/>
      <c r="H329" s="342"/>
      <c r="I329" s="312"/>
      <c r="J329" s="312"/>
    </row>
    <row r="330" spans="3:10" s="134" customFormat="1" ht="14.25" customHeight="1">
      <c r="C330" s="242"/>
      <c r="D330" s="291" t="s">
        <v>199</v>
      </c>
      <c r="E330" s="145"/>
      <c r="F330" s="343"/>
      <c r="G330" s="371"/>
      <c r="H330" s="371"/>
      <c r="I330" s="313"/>
      <c r="J330" s="313"/>
    </row>
    <row r="331" spans="3:10" s="134" customFormat="1" ht="13.5">
      <c r="C331" s="242"/>
      <c r="D331" s="329" t="s">
        <v>330</v>
      </c>
      <c r="E331" s="231">
        <f aca="true" t="shared" si="41" ref="E331:H333">SUM(E332)</f>
        <v>0</v>
      </c>
      <c r="F331" s="337">
        <f t="shared" si="41"/>
        <v>10000</v>
      </c>
      <c r="G331" s="337">
        <f t="shared" si="41"/>
        <v>10000</v>
      </c>
      <c r="H331" s="337">
        <f t="shared" si="41"/>
        <v>10000</v>
      </c>
      <c r="I331" s="389">
        <f>AVERAGE(G331/F331*100)</f>
        <v>100</v>
      </c>
      <c r="J331" s="389">
        <f>AVERAGE(H331/G331*100)</f>
        <v>100</v>
      </c>
    </row>
    <row r="332" spans="1:10" s="178" customFormat="1" ht="13.5">
      <c r="A332" s="179" t="s">
        <v>296</v>
      </c>
      <c r="B332" s="148"/>
      <c r="C332" s="191">
        <v>32</v>
      </c>
      <c r="D332" s="192" t="s">
        <v>184</v>
      </c>
      <c r="E332" s="150">
        <f t="shared" si="41"/>
        <v>0</v>
      </c>
      <c r="F332" s="345">
        <f t="shared" si="41"/>
        <v>10000</v>
      </c>
      <c r="G332" s="345">
        <v>10000</v>
      </c>
      <c r="H332" s="345">
        <v>10000</v>
      </c>
      <c r="I332" s="387">
        <f aca="true" t="shared" si="42" ref="I332:J334">AVERAGE(G332/F332*100)</f>
        <v>100</v>
      </c>
      <c r="J332" s="387">
        <f t="shared" si="42"/>
        <v>100</v>
      </c>
    </row>
    <row r="333" spans="1:10" s="178" customFormat="1" ht="13.5">
      <c r="A333" s="179" t="s">
        <v>296</v>
      </c>
      <c r="B333" s="148"/>
      <c r="C333" s="191">
        <v>323</v>
      </c>
      <c r="D333" s="192" t="s">
        <v>57</v>
      </c>
      <c r="E333" s="150">
        <f t="shared" si="41"/>
        <v>0</v>
      </c>
      <c r="F333" s="345">
        <f t="shared" si="41"/>
        <v>10000</v>
      </c>
      <c r="G333" s="345"/>
      <c r="H333" s="345"/>
      <c r="I333" s="387">
        <f t="shared" si="42"/>
        <v>0</v>
      </c>
      <c r="J333" s="387"/>
    </row>
    <row r="334" spans="1:10" s="159" customFormat="1" ht="13.5" hidden="1">
      <c r="A334" s="179" t="s">
        <v>296</v>
      </c>
      <c r="B334" s="152">
        <v>81</v>
      </c>
      <c r="C334" s="193">
        <v>3234</v>
      </c>
      <c r="D334" s="194" t="s">
        <v>61</v>
      </c>
      <c r="E334" s="154">
        <v>0</v>
      </c>
      <c r="F334" s="348">
        <v>10000</v>
      </c>
      <c r="G334" s="348"/>
      <c r="H334" s="348"/>
      <c r="I334" s="387">
        <f t="shared" si="42"/>
        <v>0</v>
      </c>
      <c r="J334" s="387"/>
    </row>
    <row r="335" spans="1:10" s="122" customFormat="1" ht="15" thickBot="1">
      <c r="A335" s="155"/>
      <c r="C335" s="228"/>
      <c r="D335" s="255"/>
      <c r="E335" s="256"/>
      <c r="F335" s="372"/>
      <c r="G335" s="372"/>
      <c r="H335" s="372"/>
      <c r="I335" s="302"/>
      <c r="J335" s="302"/>
    </row>
    <row r="336" spans="1:10" s="246" customFormat="1" ht="17.25" thickBot="1">
      <c r="A336" s="720" t="s">
        <v>286</v>
      </c>
      <c r="B336" s="721"/>
      <c r="C336" s="721"/>
      <c r="D336" s="721"/>
      <c r="E336" s="257">
        <f>SUM(E338+E371+E414)</f>
        <v>2675000</v>
      </c>
      <c r="F336" s="365">
        <f>SUM(F338+F371+F414)</f>
        <v>6430000</v>
      </c>
      <c r="G336" s="365">
        <f>SUM(G338+G371+G414)</f>
        <v>3580000</v>
      </c>
      <c r="H336" s="365">
        <f>SUM(H338+H371+H414)</f>
        <v>3950000</v>
      </c>
      <c r="I336" s="301">
        <f>AVERAGE(G336/F336*100)</f>
        <v>55.676516329704505</v>
      </c>
      <c r="J336" s="301">
        <f>AVERAGE(H336/G336*100)</f>
        <v>110.33519553072625</v>
      </c>
    </row>
    <row r="337" spans="1:10" s="246" customFormat="1" ht="17.25" thickBot="1">
      <c r="A337" s="258"/>
      <c r="B337" s="258"/>
      <c r="C337" s="258"/>
      <c r="D337" s="258"/>
      <c r="E337" s="259"/>
      <c r="F337" s="362"/>
      <c r="G337" s="362"/>
      <c r="H337" s="362"/>
      <c r="I337" s="302"/>
      <c r="J337" s="302"/>
    </row>
    <row r="338" spans="1:10" s="122" customFormat="1" ht="15.75" thickBot="1">
      <c r="A338" s="718" t="s">
        <v>245</v>
      </c>
      <c r="B338" s="719"/>
      <c r="C338" s="719"/>
      <c r="D338" s="719"/>
      <c r="E338" s="137">
        <f>SUM(E342+E351+E359+E366)</f>
        <v>0</v>
      </c>
      <c r="F338" s="340">
        <f>SUM(F342+F351+F359+F366)</f>
        <v>670000</v>
      </c>
      <c r="G338" s="340">
        <f>SUM(G342+G351+G359+G366)</f>
        <v>550000</v>
      </c>
      <c r="H338" s="340">
        <f>SUM(H342+H351+H359+H366)</f>
        <v>480000</v>
      </c>
      <c r="I338" s="303">
        <f>AVERAGE(G338/F338*100)</f>
        <v>82.08955223880598</v>
      </c>
      <c r="J338" s="303">
        <f>AVERAGE(H338/G338*100)</f>
        <v>87.27272727272727</v>
      </c>
    </row>
    <row r="339" spans="1:10" ht="13.5">
      <c r="A339" s="155"/>
      <c r="B339" s="134"/>
      <c r="C339" s="242"/>
      <c r="D339" s="248"/>
      <c r="E339" s="260"/>
      <c r="F339" s="363"/>
      <c r="G339" s="363"/>
      <c r="H339" s="363"/>
      <c r="I339" s="302"/>
      <c r="J339" s="302"/>
    </row>
    <row r="340" spans="1:10" ht="15.75" customHeight="1">
      <c r="A340" s="155"/>
      <c r="B340" s="134"/>
      <c r="C340" s="242"/>
      <c r="D340" s="236" t="s">
        <v>227</v>
      </c>
      <c r="E340" s="143"/>
      <c r="F340" s="342"/>
      <c r="G340" s="342"/>
      <c r="H340" s="342"/>
      <c r="I340" s="304"/>
      <c r="J340" s="304"/>
    </row>
    <row r="341" spans="1:10" ht="15.75" customHeight="1">
      <c r="A341" s="155"/>
      <c r="B341" s="134"/>
      <c r="C341" s="242"/>
      <c r="D341" s="290" t="s">
        <v>199</v>
      </c>
      <c r="E341" s="145"/>
      <c r="F341" s="343"/>
      <c r="G341" s="343"/>
      <c r="H341" s="343"/>
      <c r="I341" s="305"/>
      <c r="J341" s="305"/>
    </row>
    <row r="342" spans="1:10" ht="16.5" customHeight="1">
      <c r="A342" s="155"/>
      <c r="B342" s="134"/>
      <c r="C342" s="242"/>
      <c r="D342" s="329" t="s">
        <v>331</v>
      </c>
      <c r="E342" s="231">
        <f>SUM(E343)</f>
        <v>0</v>
      </c>
      <c r="F342" s="337">
        <f>SUM(F343)</f>
        <v>115000</v>
      </c>
      <c r="G342" s="337">
        <f>SUM(G343)</f>
        <v>100000</v>
      </c>
      <c r="H342" s="337">
        <f>SUM(H343)</f>
        <v>80000</v>
      </c>
      <c r="I342" s="389">
        <f>AVERAGE(G342/F342*100)</f>
        <v>86.95652173913044</v>
      </c>
      <c r="J342" s="389">
        <f>AVERAGE(H342/G342*100)</f>
        <v>80</v>
      </c>
    </row>
    <row r="343" spans="1:10" s="178" customFormat="1" ht="13.5">
      <c r="A343" s="179" t="s">
        <v>296</v>
      </c>
      <c r="B343" s="148"/>
      <c r="C343" s="191">
        <v>32</v>
      </c>
      <c r="D343" s="192" t="s">
        <v>184</v>
      </c>
      <c r="E343" s="150">
        <f>SUM(E344+E346)</f>
        <v>0</v>
      </c>
      <c r="F343" s="345">
        <f>SUM(F344+F346)</f>
        <v>115000</v>
      </c>
      <c r="G343" s="345">
        <v>100000</v>
      </c>
      <c r="H343" s="345">
        <v>80000</v>
      </c>
      <c r="I343" s="387">
        <f aca="true" t="shared" si="43" ref="I343:J347">AVERAGE(G343/F343*100)</f>
        <v>86.95652173913044</v>
      </c>
      <c r="J343" s="387">
        <f t="shared" si="43"/>
        <v>80</v>
      </c>
    </row>
    <row r="344" spans="1:10" s="178" customFormat="1" ht="13.5">
      <c r="A344" s="179" t="s">
        <v>296</v>
      </c>
      <c r="B344" s="148"/>
      <c r="C344" s="191">
        <v>322</v>
      </c>
      <c r="D344" s="192" t="s">
        <v>53</v>
      </c>
      <c r="E344" s="150">
        <f>SUM(E345)</f>
        <v>0</v>
      </c>
      <c r="F344" s="345">
        <f>SUM(F345)</f>
        <v>100000</v>
      </c>
      <c r="G344" s="345"/>
      <c r="H344" s="345"/>
      <c r="I344" s="387">
        <f t="shared" si="43"/>
        <v>0</v>
      </c>
      <c r="J344" s="387"/>
    </row>
    <row r="345" spans="1:10" s="159" customFormat="1" ht="13.5" hidden="1">
      <c r="A345" s="179" t="s">
        <v>296</v>
      </c>
      <c r="B345" s="152">
        <v>82</v>
      </c>
      <c r="C345" s="193">
        <v>3223</v>
      </c>
      <c r="D345" s="194" t="s">
        <v>55</v>
      </c>
      <c r="E345" s="154">
        <v>0</v>
      </c>
      <c r="F345" s="348">
        <v>100000</v>
      </c>
      <c r="G345" s="348"/>
      <c r="H345" s="348"/>
      <c r="I345" s="387">
        <f t="shared" si="43"/>
        <v>0</v>
      </c>
      <c r="J345" s="387"/>
    </row>
    <row r="346" spans="1:10" s="178" customFormat="1" ht="13.5">
      <c r="A346" s="179" t="s">
        <v>296</v>
      </c>
      <c r="B346" s="148"/>
      <c r="C346" s="191">
        <v>323</v>
      </c>
      <c r="D346" s="192" t="s">
        <v>57</v>
      </c>
      <c r="E346" s="150">
        <f>SUM(E347)</f>
        <v>0</v>
      </c>
      <c r="F346" s="345">
        <f>SUM(F347)</f>
        <v>15000</v>
      </c>
      <c r="G346" s="345"/>
      <c r="H346" s="345"/>
      <c r="I346" s="387">
        <f t="shared" si="43"/>
        <v>0</v>
      </c>
      <c r="J346" s="387"/>
    </row>
    <row r="347" spans="1:10" s="159" customFormat="1" ht="13.5" hidden="1">
      <c r="A347" s="179" t="s">
        <v>296</v>
      </c>
      <c r="B347" s="152">
        <v>83</v>
      </c>
      <c r="C347" s="193">
        <v>3232</v>
      </c>
      <c r="D347" s="194" t="s">
        <v>246</v>
      </c>
      <c r="E347" s="154">
        <v>0</v>
      </c>
      <c r="F347" s="348">
        <v>15000</v>
      </c>
      <c r="G347" s="348"/>
      <c r="H347" s="348"/>
      <c r="I347" s="387">
        <f t="shared" si="43"/>
        <v>0</v>
      </c>
      <c r="J347" s="387"/>
    </row>
    <row r="348" spans="1:10" s="159" customFormat="1" ht="13.5">
      <c r="A348" s="156"/>
      <c r="B348" s="156"/>
      <c r="C348" s="201"/>
      <c r="D348" s="202"/>
      <c r="E348" s="158"/>
      <c r="F348" s="350"/>
      <c r="G348" s="350"/>
      <c r="H348" s="350"/>
      <c r="I348" s="307"/>
      <c r="J348" s="307"/>
    </row>
    <row r="349" spans="1:10" ht="13.5">
      <c r="A349" s="155"/>
      <c r="B349" s="134"/>
      <c r="C349" s="242"/>
      <c r="D349" s="142" t="s">
        <v>227</v>
      </c>
      <c r="E349" s="143"/>
      <c r="F349" s="342"/>
      <c r="G349" s="342"/>
      <c r="H349" s="342"/>
      <c r="I349" s="304"/>
      <c r="J349" s="304"/>
    </row>
    <row r="350" spans="1:10" ht="14.25">
      <c r="A350" s="155"/>
      <c r="B350" s="134"/>
      <c r="C350" s="242"/>
      <c r="D350" s="217" t="s">
        <v>199</v>
      </c>
      <c r="E350" s="145"/>
      <c r="F350" s="343"/>
      <c r="G350" s="343"/>
      <c r="H350" s="343"/>
      <c r="I350" s="305"/>
      <c r="J350" s="305"/>
    </row>
    <row r="351" spans="1:10" ht="13.5">
      <c r="A351" s="155"/>
      <c r="B351" s="134"/>
      <c r="C351" s="242"/>
      <c r="D351" s="323" t="s">
        <v>332</v>
      </c>
      <c r="E351" s="231">
        <f aca="true" t="shared" si="44" ref="E351:H352">SUM(E352)</f>
        <v>0</v>
      </c>
      <c r="F351" s="337">
        <f t="shared" si="44"/>
        <v>55000</v>
      </c>
      <c r="G351" s="337">
        <f t="shared" si="44"/>
        <v>50000</v>
      </c>
      <c r="H351" s="337">
        <f t="shared" si="44"/>
        <v>50000</v>
      </c>
      <c r="I351" s="389">
        <f>AVERAGE(G351/F351*100)</f>
        <v>90.9090909090909</v>
      </c>
      <c r="J351" s="389">
        <f>AVERAGE(H351/G351*100)</f>
        <v>100</v>
      </c>
    </row>
    <row r="352" spans="1:10" s="178" customFormat="1" ht="13.5">
      <c r="A352" s="193" t="s">
        <v>310</v>
      </c>
      <c r="B352" s="148"/>
      <c r="C352" s="191">
        <v>32</v>
      </c>
      <c r="D352" s="192" t="s">
        <v>184</v>
      </c>
      <c r="E352" s="150">
        <f t="shared" si="44"/>
        <v>0</v>
      </c>
      <c r="F352" s="345">
        <f t="shared" si="44"/>
        <v>55000</v>
      </c>
      <c r="G352" s="345">
        <v>50000</v>
      </c>
      <c r="H352" s="345">
        <v>50000</v>
      </c>
      <c r="I352" s="387">
        <f aca="true" t="shared" si="45" ref="I352:J355">AVERAGE(G352/F352*100)</f>
        <v>90.9090909090909</v>
      </c>
      <c r="J352" s="387">
        <f t="shared" si="45"/>
        <v>100</v>
      </c>
    </row>
    <row r="353" spans="1:10" s="178" customFormat="1" ht="13.5">
      <c r="A353" s="193" t="s">
        <v>310</v>
      </c>
      <c r="B353" s="148"/>
      <c r="C353" s="191">
        <v>323</v>
      </c>
      <c r="D353" s="192" t="s">
        <v>57</v>
      </c>
      <c r="E353" s="150">
        <f>SUM(E354:E355)</f>
        <v>0</v>
      </c>
      <c r="F353" s="345">
        <f>SUM(F354:F355)</f>
        <v>55000</v>
      </c>
      <c r="G353" s="345"/>
      <c r="H353" s="345"/>
      <c r="I353" s="387">
        <f t="shared" si="45"/>
        <v>0</v>
      </c>
      <c r="J353" s="387"/>
    </row>
    <row r="354" spans="1:10" s="159" customFormat="1" ht="13.5" hidden="1">
      <c r="A354" s="193" t="s">
        <v>310</v>
      </c>
      <c r="B354" s="152">
        <v>84</v>
      </c>
      <c r="C354" s="193">
        <v>3232</v>
      </c>
      <c r="D354" s="194" t="s">
        <v>246</v>
      </c>
      <c r="E354" s="154">
        <v>0</v>
      </c>
      <c r="F354" s="348">
        <v>10000</v>
      </c>
      <c r="G354" s="348"/>
      <c r="H354" s="348"/>
      <c r="I354" s="387">
        <f t="shared" si="45"/>
        <v>0</v>
      </c>
      <c r="J354" s="387"/>
    </row>
    <row r="355" spans="1:10" s="159" customFormat="1" ht="13.5" hidden="1">
      <c r="A355" s="193" t="s">
        <v>310</v>
      </c>
      <c r="B355" s="152">
        <v>85</v>
      </c>
      <c r="C355" s="193">
        <v>3234</v>
      </c>
      <c r="D355" s="194" t="s">
        <v>61</v>
      </c>
      <c r="E355" s="154">
        <v>0</v>
      </c>
      <c r="F355" s="348">
        <v>45000</v>
      </c>
      <c r="G355" s="348"/>
      <c r="H355" s="348"/>
      <c r="I355" s="387">
        <f t="shared" si="45"/>
        <v>0</v>
      </c>
      <c r="J355" s="387"/>
    </row>
    <row r="356" spans="1:10" s="159" customFormat="1" ht="13.5">
      <c r="A356" s="156"/>
      <c r="B356" s="156"/>
      <c r="C356" s="201"/>
      <c r="D356" s="202"/>
      <c r="E356" s="158"/>
      <c r="F356" s="350"/>
      <c r="G356" s="350"/>
      <c r="H356" s="350"/>
      <c r="I356" s="307"/>
      <c r="J356" s="307"/>
    </row>
    <row r="357" spans="2:10" ht="13.5">
      <c r="B357" s="134"/>
      <c r="C357" s="242"/>
      <c r="D357" s="236" t="s">
        <v>227</v>
      </c>
      <c r="E357" s="143"/>
      <c r="F357" s="342"/>
      <c r="G357" s="342"/>
      <c r="H357" s="342"/>
      <c r="I357" s="312"/>
      <c r="J357" s="312"/>
    </row>
    <row r="358" spans="2:10" ht="14.25" customHeight="1">
      <c r="B358" s="134"/>
      <c r="C358" s="242"/>
      <c r="D358" s="291" t="s">
        <v>247</v>
      </c>
      <c r="E358" s="145"/>
      <c r="F358" s="343"/>
      <c r="G358" s="343"/>
      <c r="H358" s="343"/>
      <c r="I358" s="313"/>
      <c r="J358" s="313"/>
    </row>
    <row r="359" spans="2:10" ht="13.5">
      <c r="B359" s="134"/>
      <c r="C359" s="242"/>
      <c r="D359" s="330" t="s">
        <v>333</v>
      </c>
      <c r="E359" s="231">
        <f aca="true" t="shared" si="46" ref="E359:H361">SUM(E360)</f>
        <v>0</v>
      </c>
      <c r="F359" s="337">
        <f t="shared" si="46"/>
        <v>250000</v>
      </c>
      <c r="G359" s="337">
        <f t="shared" si="46"/>
        <v>200000</v>
      </c>
      <c r="H359" s="337">
        <f t="shared" si="46"/>
        <v>150000</v>
      </c>
      <c r="I359" s="389">
        <f>AVERAGE(G359/F359*100)</f>
        <v>80</v>
      </c>
      <c r="J359" s="389">
        <f>AVERAGE(H359/G359*100)</f>
        <v>75</v>
      </c>
    </row>
    <row r="360" spans="1:10" s="178" customFormat="1" ht="13.5">
      <c r="A360" s="152" t="s">
        <v>311</v>
      </c>
      <c r="B360" s="148"/>
      <c r="C360" s="191">
        <v>32</v>
      </c>
      <c r="D360" s="192" t="s">
        <v>184</v>
      </c>
      <c r="E360" s="150">
        <f t="shared" si="46"/>
        <v>0</v>
      </c>
      <c r="F360" s="345">
        <f t="shared" si="46"/>
        <v>250000</v>
      </c>
      <c r="G360" s="345">
        <v>200000</v>
      </c>
      <c r="H360" s="345">
        <v>150000</v>
      </c>
      <c r="I360" s="387">
        <f aca="true" t="shared" si="47" ref="I360:J362">AVERAGE(G360/F360*100)</f>
        <v>80</v>
      </c>
      <c r="J360" s="387">
        <f t="shared" si="47"/>
        <v>75</v>
      </c>
    </row>
    <row r="361" spans="1:10" s="178" customFormat="1" ht="13.5">
      <c r="A361" s="152" t="s">
        <v>311</v>
      </c>
      <c r="B361" s="148"/>
      <c r="C361" s="191">
        <v>323</v>
      </c>
      <c r="D361" s="192" t="s">
        <v>57</v>
      </c>
      <c r="E361" s="150">
        <f t="shared" si="46"/>
        <v>0</v>
      </c>
      <c r="F361" s="345">
        <f t="shared" si="46"/>
        <v>250000</v>
      </c>
      <c r="G361" s="345"/>
      <c r="H361" s="345"/>
      <c r="I361" s="387">
        <f t="shared" si="47"/>
        <v>0</v>
      </c>
      <c r="J361" s="387"/>
    </row>
    <row r="362" spans="1:10" s="159" customFormat="1" ht="13.5" hidden="1">
      <c r="A362" s="152" t="s">
        <v>311</v>
      </c>
      <c r="B362" s="152">
        <v>86</v>
      </c>
      <c r="C362" s="193">
        <v>3232</v>
      </c>
      <c r="D362" s="194" t="s">
        <v>246</v>
      </c>
      <c r="E362" s="154">
        <v>0</v>
      </c>
      <c r="F362" s="348">
        <v>250000</v>
      </c>
      <c r="G362" s="348"/>
      <c r="H362" s="348"/>
      <c r="I362" s="387">
        <f t="shared" si="47"/>
        <v>0</v>
      </c>
      <c r="J362" s="387"/>
    </row>
    <row r="363" spans="1:10" s="159" customFormat="1" ht="13.5">
      <c r="A363" s="156"/>
      <c r="B363" s="156"/>
      <c r="C363" s="201"/>
      <c r="D363" s="202"/>
      <c r="E363" s="158"/>
      <c r="F363" s="350"/>
      <c r="G363" s="350"/>
      <c r="H363" s="350"/>
      <c r="I363" s="307"/>
      <c r="J363" s="307"/>
    </row>
    <row r="364" spans="2:10" ht="13.5">
      <c r="B364" s="134"/>
      <c r="C364" s="242"/>
      <c r="D364" s="236" t="s">
        <v>227</v>
      </c>
      <c r="E364" s="143"/>
      <c r="F364" s="342"/>
      <c r="G364" s="342"/>
      <c r="H364" s="342"/>
      <c r="I364" s="312"/>
      <c r="J364" s="312"/>
    </row>
    <row r="365" spans="2:10" ht="14.25" customHeight="1">
      <c r="B365" s="134"/>
      <c r="C365" s="242"/>
      <c r="D365" s="291" t="s">
        <v>248</v>
      </c>
      <c r="E365" s="145"/>
      <c r="F365" s="343"/>
      <c r="G365" s="343"/>
      <c r="H365" s="343"/>
      <c r="I365" s="313"/>
      <c r="J365" s="313"/>
    </row>
    <row r="366" spans="2:10" ht="27">
      <c r="B366" s="134"/>
      <c r="C366" s="242"/>
      <c r="D366" s="329" t="s">
        <v>334</v>
      </c>
      <c r="E366" s="231">
        <f aca="true" t="shared" si="48" ref="E366:H368">SUM(E367)</f>
        <v>0</v>
      </c>
      <c r="F366" s="337">
        <f t="shared" si="48"/>
        <v>250000</v>
      </c>
      <c r="G366" s="337">
        <f t="shared" si="48"/>
        <v>200000</v>
      </c>
      <c r="H366" s="337">
        <f t="shared" si="48"/>
        <v>200000</v>
      </c>
      <c r="I366" s="389">
        <f>AVERAGE(G366/F366*100)</f>
        <v>80</v>
      </c>
      <c r="J366" s="389">
        <f>AVERAGE(H366/G366*100)</f>
        <v>100</v>
      </c>
    </row>
    <row r="367" spans="1:10" s="178" customFormat="1" ht="13.5">
      <c r="A367" s="152" t="s">
        <v>312</v>
      </c>
      <c r="B367" s="148"/>
      <c r="C367" s="191">
        <v>32</v>
      </c>
      <c r="D367" s="192" t="s">
        <v>184</v>
      </c>
      <c r="E367" s="150">
        <f t="shared" si="48"/>
        <v>0</v>
      </c>
      <c r="F367" s="345">
        <f t="shared" si="48"/>
        <v>250000</v>
      </c>
      <c r="G367" s="345">
        <v>200000</v>
      </c>
      <c r="H367" s="345">
        <v>200000</v>
      </c>
      <c r="I367" s="387">
        <f aca="true" t="shared" si="49" ref="I367:J369">AVERAGE(G367/F367*100)</f>
        <v>80</v>
      </c>
      <c r="J367" s="387">
        <f t="shared" si="49"/>
        <v>100</v>
      </c>
    </row>
    <row r="368" spans="1:10" s="178" customFormat="1" ht="13.5">
      <c r="A368" s="152" t="s">
        <v>312</v>
      </c>
      <c r="B368" s="148"/>
      <c r="C368" s="191">
        <v>323</v>
      </c>
      <c r="D368" s="192" t="s">
        <v>57</v>
      </c>
      <c r="E368" s="150">
        <f t="shared" si="48"/>
        <v>0</v>
      </c>
      <c r="F368" s="345">
        <f t="shared" si="48"/>
        <v>250000</v>
      </c>
      <c r="G368" s="345"/>
      <c r="H368" s="345"/>
      <c r="I368" s="387">
        <f t="shared" si="49"/>
        <v>0</v>
      </c>
      <c r="J368" s="387"/>
    </row>
    <row r="369" spans="1:10" s="159" customFormat="1" ht="13.5" hidden="1">
      <c r="A369" s="152" t="s">
        <v>312</v>
      </c>
      <c r="B369" s="152">
        <v>87</v>
      </c>
      <c r="C369" s="193">
        <v>3232</v>
      </c>
      <c r="D369" s="194" t="s">
        <v>246</v>
      </c>
      <c r="E369" s="154">
        <v>0</v>
      </c>
      <c r="F369" s="348">
        <v>250000</v>
      </c>
      <c r="G369" s="348"/>
      <c r="H369" s="348"/>
      <c r="I369" s="387">
        <f t="shared" si="49"/>
        <v>0</v>
      </c>
      <c r="J369" s="387"/>
    </row>
    <row r="370" spans="1:10" s="159" customFormat="1" ht="14.25" thickBot="1">
      <c r="A370" s="156"/>
      <c r="B370" s="156"/>
      <c r="C370" s="201"/>
      <c r="D370" s="202"/>
      <c r="E370" s="158"/>
      <c r="F370" s="350"/>
      <c r="G370" s="350"/>
      <c r="H370" s="350"/>
      <c r="I370" s="307"/>
      <c r="J370" s="307"/>
    </row>
    <row r="371" spans="1:10" s="122" customFormat="1" ht="15.75" thickBot="1">
      <c r="A371" s="718" t="s">
        <v>249</v>
      </c>
      <c r="B371" s="719"/>
      <c r="C371" s="719"/>
      <c r="D371" s="719"/>
      <c r="E371" s="137">
        <f>SUM(E375+E382+E389+E399+E406)</f>
        <v>1030000</v>
      </c>
      <c r="F371" s="340">
        <f>SUM(F375+F382+F389+F399+F406)</f>
        <v>2250000</v>
      </c>
      <c r="G371" s="340">
        <f>SUM(G375+G382+G389+G399+G406)</f>
        <v>1650000</v>
      </c>
      <c r="H371" s="340">
        <f>SUM(H375+H382+H389+H399+H406)</f>
        <v>1900000</v>
      </c>
      <c r="I371" s="303">
        <f>AVERAGE(G371/F371*100)</f>
        <v>73.33333333333333</v>
      </c>
      <c r="J371" s="303">
        <f>AVERAGE(H371/G371*100)</f>
        <v>115.15151515151516</v>
      </c>
    </row>
    <row r="372" spans="1:10" s="122" customFormat="1" ht="15">
      <c r="A372" s="124"/>
      <c r="B372" s="124"/>
      <c r="C372" s="124"/>
      <c r="D372" s="124"/>
      <c r="E372" s="250"/>
      <c r="F372" s="366"/>
      <c r="G372" s="366"/>
      <c r="H372" s="366"/>
      <c r="I372" s="302"/>
      <c r="J372" s="302"/>
    </row>
    <row r="373" spans="3:10" s="134" customFormat="1" ht="27">
      <c r="C373" s="242"/>
      <c r="D373" s="236" t="s">
        <v>250</v>
      </c>
      <c r="E373" s="143"/>
      <c r="F373" s="342"/>
      <c r="G373" s="342"/>
      <c r="H373" s="342"/>
      <c r="I373" s="312"/>
      <c r="J373" s="312"/>
    </row>
    <row r="374" spans="3:10" s="134" customFormat="1" ht="13.5">
      <c r="C374" s="242"/>
      <c r="D374" s="291" t="s">
        <v>251</v>
      </c>
      <c r="E374" s="145"/>
      <c r="F374" s="343"/>
      <c r="G374" s="343"/>
      <c r="H374" s="343"/>
      <c r="I374" s="313"/>
      <c r="J374" s="313"/>
    </row>
    <row r="375" spans="3:10" s="134" customFormat="1" ht="27">
      <c r="C375" s="242"/>
      <c r="D375" s="329" t="s">
        <v>335</v>
      </c>
      <c r="E375" s="231">
        <f aca="true" t="shared" si="50" ref="E375:H377">SUM(E376)</f>
        <v>70000</v>
      </c>
      <c r="F375" s="337">
        <f t="shared" si="50"/>
        <v>50000</v>
      </c>
      <c r="G375" s="337">
        <f t="shared" si="50"/>
        <v>100000</v>
      </c>
      <c r="H375" s="337">
        <f t="shared" si="50"/>
        <v>150000</v>
      </c>
      <c r="I375" s="389">
        <f>AVERAGE(G375/F375*100)</f>
        <v>200</v>
      </c>
      <c r="J375" s="389">
        <f>AVERAGE(H375/G375*100)</f>
        <v>150</v>
      </c>
    </row>
    <row r="376" spans="1:10" s="178" customFormat="1" ht="13.5">
      <c r="A376" s="152" t="s">
        <v>297</v>
      </c>
      <c r="B376" s="148"/>
      <c r="C376" s="191">
        <v>41</v>
      </c>
      <c r="D376" s="192" t="s">
        <v>252</v>
      </c>
      <c r="E376" s="150">
        <f t="shared" si="50"/>
        <v>70000</v>
      </c>
      <c r="F376" s="345">
        <f t="shared" si="50"/>
        <v>50000</v>
      </c>
      <c r="G376" s="345">
        <v>100000</v>
      </c>
      <c r="H376" s="345">
        <v>150000</v>
      </c>
      <c r="I376" s="387">
        <f aca="true" t="shared" si="51" ref="I376:J378">AVERAGE(G376/F376*100)</f>
        <v>200</v>
      </c>
      <c r="J376" s="387">
        <f t="shared" si="51"/>
        <v>150</v>
      </c>
    </row>
    <row r="377" spans="1:10" s="159" customFormat="1" ht="13.5">
      <c r="A377" s="152" t="s">
        <v>297</v>
      </c>
      <c r="B377" s="148"/>
      <c r="C377" s="191">
        <v>411</v>
      </c>
      <c r="D377" s="192" t="s">
        <v>96</v>
      </c>
      <c r="E377" s="150">
        <f t="shared" si="50"/>
        <v>70000</v>
      </c>
      <c r="F377" s="345">
        <f t="shared" si="50"/>
        <v>50000</v>
      </c>
      <c r="G377" s="345"/>
      <c r="H377" s="345"/>
      <c r="I377" s="387">
        <f t="shared" si="51"/>
        <v>0</v>
      </c>
      <c r="J377" s="387"/>
    </row>
    <row r="378" spans="1:10" s="159" customFormat="1" ht="13.5" hidden="1">
      <c r="A378" s="152" t="s">
        <v>297</v>
      </c>
      <c r="B378" s="152">
        <v>88</v>
      </c>
      <c r="C378" s="193">
        <v>4111</v>
      </c>
      <c r="D378" s="194" t="s">
        <v>41</v>
      </c>
      <c r="E378" s="154">
        <v>70000</v>
      </c>
      <c r="F378" s="348">
        <v>50000</v>
      </c>
      <c r="G378" s="348"/>
      <c r="H378" s="348"/>
      <c r="I378" s="387">
        <f t="shared" si="51"/>
        <v>0</v>
      </c>
      <c r="J378" s="387"/>
    </row>
    <row r="379" spans="1:10" s="122" customFormat="1" ht="15">
      <c r="A379" s="155"/>
      <c r="C379" s="228"/>
      <c r="D379" s="255"/>
      <c r="E379" s="261"/>
      <c r="F379" s="372"/>
      <c r="G379" s="372"/>
      <c r="H379" s="372"/>
      <c r="I379" s="302"/>
      <c r="J379" s="302"/>
    </row>
    <row r="380" spans="1:10" s="134" customFormat="1" ht="13.5">
      <c r="A380" s="151"/>
      <c r="C380" s="242"/>
      <c r="D380" s="236" t="s">
        <v>253</v>
      </c>
      <c r="E380" s="143"/>
      <c r="F380" s="342"/>
      <c r="G380" s="342"/>
      <c r="H380" s="342"/>
      <c r="I380" s="312"/>
      <c r="J380" s="312"/>
    </row>
    <row r="381" spans="1:10" s="134" customFormat="1" ht="13.5">
      <c r="A381" s="151"/>
      <c r="C381" s="242"/>
      <c r="D381" s="291" t="s">
        <v>247</v>
      </c>
      <c r="E381" s="252"/>
      <c r="F381" s="371"/>
      <c r="G381" s="371"/>
      <c r="H381" s="371"/>
      <c r="I381" s="313"/>
      <c r="J381" s="313"/>
    </row>
    <row r="382" spans="1:10" s="134" customFormat="1" ht="13.5">
      <c r="A382" s="151"/>
      <c r="C382" s="242"/>
      <c r="D382" s="330" t="s">
        <v>336</v>
      </c>
      <c r="E382" s="231">
        <f aca="true" t="shared" si="52" ref="E382:H384">SUM(E383)</f>
        <v>700000</v>
      </c>
      <c r="F382" s="337">
        <f t="shared" si="52"/>
        <v>300000</v>
      </c>
      <c r="G382" s="337">
        <f t="shared" si="52"/>
        <v>300000</v>
      </c>
      <c r="H382" s="337">
        <f t="shared" si="52"/>
        <v>500000</v>
      </c>
      <c r="I382" s="389">
        <f>AVERAGE(G382/F382*100)</f>
        <v>100</v>
      </c>
      <c r="J382" s="389">
        <f>AVERAGE(H382/G382*100)</f>
        <v>166.66666666666669</v>
      </c>
    </row>
    <row r="383" spans="1:10" s="159" customFormat="1" ht="13.5">
      <c r="A383" s="152" t="s">
        <v>315</v>
      </c>
      <c r="B383" s="148"/>
      <c r="C383" s="191">
        <v>42</v>
      </c>
      <c r="D383" s="192" t="s">
        <v>254</v>
      </c>
      <c r="E383" s="150">
        <f t="shared" si="52"/>
        <v>700000</v>
      </c>
      <c r="F383" s="345">
        <f t="shared" si="52"/>
        <v>300000</v>
      </c>
      <c r="G383" s="345">
        <v>300000</v>
      </c>
      <c r="H383" s="345">
        <v>500000</v>
      </c>
      <c r="I383" s="387">
        <f aca="true" t="shared" si="53" ref="I383:J385">AVERAGE(G383/F383*100)</f>
        <v>100</v>
      </c>
      <c r="J383" s="387">
        <f t="shared" si="53"/>
        <v>166.66666666666669</v>
      </c>
    </row>
    <row r="384" spans="1:10" s="159" customFormat="1" ht="13.5">
      <c r="A384" s="152" t="s">
        <v>315</v>
      </c>
      <c r="B384" s="148"/>
      <c r="C384" s="191">
        <v>421</v>
      </c>
      <c r="D384" s="192" t="s">
        <v>98</v>
      </c>
      <c r="E384" s="150">
        <f t="shared" si="52"/>
        <v>700000</v>
      </c>
      <c r="F384" s="345">
        <f t="shared" si="52"/>
        <v>300000</v>
      </c>
      <c r="G384" s="345"/>
      <c r="H384" s="345"/>
      <c r="I384" s="387">
        <f t="shared" si="53"/>
        <v>0</v>
      </c>
      <c r="J384" s="387"/>
    </row>
    <row r="385" spans="1:10" s="159" customFormat="1" ht="13.5" hidden="1">
      <c r="A385" s="152" t="s">
        <v>315</v>
      </c>
      <c r="B385" s="152">
        <v>89</v>
      </c>
      <c r="C385" s="193">
        <v>4214</v>
      </c>
      <c r="D385" s="194" t="s">
        <v>255</v>
      </c>
      <c r="E385" s="154">
        <v>700000</v>
      </c>
      <c r="F385" s="348">
        <v>300000</v>
      </c>
      <c r="G385" s="348"/>
      <c r="H385" s="348"/>
      <c r="I385" s="387">
        <f t="shared" si="53"/>
        <v>0</v>
      </c>
      <c r="J385" s="387"/>
    </row>
    <row r="386" spans="1:10" s="159" customFormat="1" ht="13.5">
      <c r="A386" s="156"/>
      <c r="B386" s="156"/>
      <c r="C386" s="201"/>
      <c r="D386" s="202"/>
      <c r="E386" s="158"/>
      <c r="F386" s="350"/>
      <c r="G386" s="350"/>
      <c r="H386" s="350"/>
      <c r="I386" s="307"/>
      <c r="J386" s="307"/>
    </row>
    <row r="387" spans="1:10" s="134" customFormat="1" ht="27">
      <c r="A387" s="151"/>
      <c r="C387" s="242"/>
      <c r="D387" s="236" t="s">
        <v>250</v>
      </c>
      <c r="E387" s="143"/>
      <c r="F387" s="342"/>
      <c r="G387" s="342"/>
      <c r="H387" s="342"/>
      <c r="I387" s="312"/>
      <c r="J387" s="312"/>
    </row>
    <row r="388" spans="1:10" s="134" customFormat="1" ht="13.5">
      <c r="A388" s="151"/>
      <c r="C388" s="242"/>
      <c r="D388" s="291" t="s">
        <v>199</v>
      </c>
      <c r="E388" s="252"/>
      <c r="F388" s="371"/>
      <c r="G388" s="371"/>
      <c r="H388" s="343"/>
      <c r="I388" s="313"/>
      <c r="J388" s="313"/>
    </row>
    <row r="389" spans="1:10" s="134" customFormat="1" ht="13.5">
      <c r="A389" s="151"/>
      <c r="C389" s="242"/>
      <c r="D389" s="330" t="s">
        <v>337</v>
      </c>
      <c r="E389" s="231">
        <f>SUM(E390+E393)</f>
        <v>110000</v>
      </c>
      <c r="F389" s="337">
        <f>SUM(F390+F393)</f>
        <v>100000</v>
      </c>
      <c r="G389" s="337">
        <f>SUM(G390+G393)</f>
        <v>50000</v>
      </c>
      <c r="H389" s="337">
        <f>SUM(H390+H393)</f>
        <v>50000</v>
      </c>
      <c r="I389" s="389">
        <f>AVERAGE(G389/F389*100)</f>
        <v>50</v>
      </c>
      <c r="J389" s="389">
        <f>AVERAGE(H389/G389*100)</f>
        <v>100</v>
      </c>
    </row>
    <row r="390" spans="1:10" s="159" customFormat="1" ht="13.5">
      <c r="A390" s="152" t="s">
        <v>316</v>
      </c>
      <c r="B390" s="148"/>
      <c r="C390" s="191">
        <v>38</v>
      </c>
      <c r="D390" s="192" t="s">
        <v>128</v>
      </c>
      <c r="E390" s="150">
        <f aca="true" t="shared" si="54" ref="E390:H394">SUM(E391)</f>
        <v>10000</v>
      </c>
      <c r="F390" s="345">
        <f t="shared" si="54"/>
        <v>100000</v>
      </c>
      <c r="G390" s="345">
        <v>50000</v>
      </c>
      <c r="H390" s="345">
        <v>50000</v>
      </c>
      <c r="I390" s="387">
        <f>AVERAGE(G390/F390*100)</f>
        <v>50</v>
      </c>
      <c r="J390" s="387">
        <f>AVERAGE(H390/G390*100)</f>
        <v>100</v>
      </c>
    </row>
    <row r="391" spans="1:10" s="159" customFormat="1" ht="13.5">
      <c r="A391" s="152" t="s">
        <v>316</v>
      </c>
      <c r="B391" s="148"/>
      <c r="C391" s="191">
        <v>386</v>
      </c>
      <c r="D391" s="192" t="s">
        <v>266</v>
      </c>
      <c r="E391" s="150">
        <f t="shared" si="54"/>
        <v>10000</v>
      </c>
      <c r="F391" s="345">
        <f t="shared" si="54"/>
        <v>100000</v>
      </c>
      <c r="G391" s="345"/>
      <c r="H391" s="345"/>
      <c r="I391" s="387">
        <f>AVERAGE(G391/F391*100)</f>
        <v>0</v>
      </c>
      <c r="J391" s="387"/>
    </row>
    <row r="392" spans="1:10" s="159" customFormat="1" ht="13.5" hidden="1">
      <c r="A392" s="152" t="s">
        <v>316</v>
      </c>
      <c r="B392" s="152">
        <v>90</v>
      </c>
      <c r="C392" s="193">
        <v>3862</v>
      </c>
      <c r="D392" s="194" t="s">
        <v>267</v>
      </c>
      <c r="E392" s="154">
        <v>10000</v>
      </c>
      <c r="F392" s="348">
        <v>100000</v>
      </c>
      <c r="G392" s="348"/>
      <c r="H392" s="348"/>
      <c r="I392" s="387">
        <f>AVERAGE(G392/F392*100)</f>
        <v>0</v>
      </c>
      <c r="J392" s="387"/>
    </row>
    <row r="393" spans="1:10" s="159" customFormat="1" ht="13.5">
      <c r="A393" s="152" t="s">
        <v>316</v>
      </c>
      <c r="B393" s="148"/>
      <c r="C393" s="191">
        <v>42</v>
      </c>
      <c r="D393" s="192" t="s">
        <v>254</v>
      </c>
      <c r="E393" s="150">
        <f t="shared" si="54"/>
        <v>100000</v>
      </c>
      <c r="F393" s="345">
        <f t="shared" si="54"/>
        <v>0</v>
      </c>
      <c r="G393" s="345">
        <f t="shared" si="54"/>
        <v>0</v>
      </c>
      <c r="H393" s="345">
        <f t="shared" si="54"/>
        <v>0</v>
      </c>
      <c r="I393" s="387">
        <v>0</v>
      </c>
      <c r="J393" s="387">
        <v>0</v>
      </c>
    </row>
    <row r="394" spans="1:10" s="159" customFormat="1" ht="13.5">
      <c r="A394" s="152" t="s">
        <v>316</v>
      </c>
      <c r="B394" s="148"/>
      <c r="C394" s="191">
        <v>421</v>
      </c>
      <c r="D394" s="192" t="s">
        <v>98</v>
      </c>
      <c r="E394" s="150">
        <f t="shared" si="54"/>
        <v>100000</v>
      </c>
      <c r="F394" s="345">
        <f t="shared" si="54"/>
        <v>0</v>
      </c>
      <c r="G394" s="345"/>
      <c r="H394" s="345"/>
      <c r="I394" s="387"/>
      <c r="J394" s="387"/>
    </row>
    <row r="395" spans="1:10" s="159" customFormat="1" ht="13.5" hidden="1">
      <c r="A395" s="152" t="s">
        <v>316</v>
      </c>
      <c r="B395" s="152">
        <v>91</v>
      </c>
      <c r="C395" s="193">
        <v>4214</v>
      </c>
      <c r="D395" s="194" t="s">
        <v>255</v>
      </c>
      <c r="E395" s="154">
        <v>100000</v>
      </c>
      <c r="F395" s="348">
        <v>0</v>
      </c>
      <c r="G395" s="348"/>
      <c r="H395" s="348"/>
      <c r="I395" s="387"/>
      <c r="J395" s="387"/>
    </row>
    <row r="396" spans="1:10" s="159" customFormat="1" ht="13.5">
      <c r="A396" s="156"/>
      <c r="B396" s="156"/>
      <c r="C396" s="201"/>
      <c r="D396" s="202"/>
      <c r="E396" s="158"/>
      <c r="F396" s="350"/>
      <c r="G396" s="350"/>
      <c r="H396" s="350"/>
      <c r="I396" s="307"/>
      <c r="J396" s="307"/>
    </row>
    <row r="397" spans="3:10" s="134" customFormat="1" ht="27">
      <c r="C397" s="242"/>
      <c r="D397" s="236" t="s">
        <v>250</v>
      </c>
      <c r="E397" s="143"/>
      <c r="F397" s="342"/>
      <c r="G397" s="342"/>
      <c r="H397" s="342"/>
      <c r="I397" s="304"/>
      <c r="J397" s="304"/>
    </row>
    <row r="398" spans="3:10" s="134" customFormat="1" ht="13.5">
      <c r="C398" s="242"/>
      <c r="D398" s="291" t="s">
        <v>256</v>
      </c>
      <c r="E398" s="145"/>
      <c r="F398" s="343"/>
      <c r="G398" s="343"/>
      <c r="H398" s="343"/>
      <c r="I398" s="305"/>
      <c r="J398" s="305"/>
    </row>
    <row r="399" spans="3:10" s="134" customFormat="1" ht="13.5">
      <c r="C399" s="242"/>
      <c r="D399" s="329" t="s">
        <v>338</v>
      </c>
      <c r="E399" s="231">
        <f aca="true" t="shared" si="55" ref="E399:H401">SUM(E400)</f>
        <v>50000</v>
      </c>
      <c r="F399" s="337">
        <f t="shared" si="55"/>
        <v>1000000</v>
      </c>
      <c r="G399" s="337">
        <f t="shared" si="55"/>
        <v>500000</v>
      </c>
      <c r="H399" s="337">
        <f t="shared" si="55"/>
        <v>0</v>
      </c>
      <c r="I399" s="389">
        <f>AVERAGE(G399/F399*100)</f>
        <v>50</v>
      </c>
      <c r="J399" s="389">
        <f>AVERAGE(H399/G399*100)</f>
        <v>0</v>
      </c>
    </row>
    <row r="400" spans="1:10" s="159" customFormat="1" ht="13.5">
      <c r="A400" s="152" t="s">
        <v>352</v>
      </c>
      <c r="B400" s="148"/>
      <c r="C400" s="191">
        <v>42</v>
      </c>
      <c r="D400" s="192" t="s">
        <v>254</v>
      </c>
      <c r="E400" s="150">
        <f t="shared" si="55"/>
        <v>50000</v>
      </c>
      <c r="F400" s="345">
        <f t="shared" si="55"/>
        <v>1000000</v>
      </c>
      <c r="G400" s="345">
        <v>500000</v>
      </c>
      <c r="H400" s="345">
        <f t="shared" si="55"/>
        <v>0</v>
      </c>
      <c r="I400" s="387">
        <f aca="true" t="shared" si="56" ref="I400:J402">AVERAGE(G400/F400*100)</f>
        <v>50</v>
      </c>
      <c r="J400" s="387">
        <f t="shared" si="56"/>
        <v>0</v>
      </c>
    </row>
    <row r="401" spans="1:10" s="159" customFormat="1" ht="13.5">
      <c r="A401" s="152" t="s">
        <v>352</v>
      </c>
      <c r="B401" s="148"/>
      <c r="C401" s="191">
        <v>421</v>
      </c>
      <c r="D401" s="192" t="s">
        <v>98</v>
      </c>
      <c r="E401" s="150">
        <f t="shared" si="55"/>
        <v>50000</v>
      </c>
      <c r="F401" s="345">
        <f t="shared" si="55"/>
        <v>1000000</v>
      </c>
      <c r="G401" s="345"/>
      <c r="H401" s="345"/>
      <c r="I401" s="387">
        <f t="shared" si="56"/>
        <v>0</v>
      </c>
      <c r="J401" s="387"/>
    </row>
    <row r="402" spans="1:10" s="159" customFormat="1" ht="13.5" hidden="1">
      <c r="A402" s="152" t="s">
        <v>352</v>
      </c>
      <c r="B402" s="152">
        <v>92</v>
      </c>
      <c r="C402" s="193">
        <v>4214</v>
      </c>
      <c r="D402" s="194" t="s">
        <v>255</v>
      </c>
      <c r="E402" s="154">
        <v>50000</v>
      </c>
      <c r="F402" s="348">
        <v>1000000</v>
      </c>
      <c r="G402" s="348"/>
      <c r="H402" s="348"/>
      <c r="I402" s="387">
        <f t="shared" si="56"/>
        <v>0</v>
      </c>
      <c r="J402" s="387"/>
    </row>
    <row r="403" spans="1:10" s="159" customFormat="1" ht="13.5">
      <c r="A403" s="156"/>
      <c r="B403" s="156"/>
      <c r="C403" s="201"/>
      <c r="D403" s="202"/>
      <c r="E403" s="158"/>
      <c r="F403" s="350"/>
      <c r="G403" s="350"/>
      <c r="H403" s="350"/>
      <c r="I403" s="307"/>
      <c r="J403" s="307"/>
    </row>
    <row r="404" spans="3:10" s="134" customFormat="1" ht="27">
      <c r="C404" s="242"/>
      <c r="D404" s="236" t="s">
        <v>265</v>
      </c>
      <c r="E404" s="143"/>
      <c r="F404" s="342"/>
      <c r="G404" s="342"/>
      <c r="H404" s="342"/>
      <c r="I404" s="304"/>
      <c r="J404" s="304"/>
    </row>
    <row r="405" spans="3:10" s="134" customFormat="1" ht="26.25">
      <c r="C405" s="242"/>
      <c r="D405" s="290" t="s">
        <v>257</v>
      </c>
      <c r="E405" s="145"/>
      <c r="F405" s="343"/>
      <c r="G405" s="343"/>
      <c r="H405" s="343"/>
      <c r="I405" s="305"/>
      <c r="J405" s="305"/>
    </row>
    <row r="406" spans="3:10" s="134" customFormat="1" ht="13.5">
      <c r="C406" s="242"/>
      <c r="D406" s="330" t="s">
        <v>339</v>
      </c>
      <c r="E406" s="231">
        <f>SUM(E407)</f>
        <v>100000</v>
      </c>
      <c r="F406" s="337">
        <f>SUM(F407+F410)</f>
        <v>800000</v>
      </c>
      <c r="G406" s="337">
        <f>SUM(G407+G410)</f>
        <v>700000</v>
      </c>
      <c r="H406" s="337">
        <f>SUM(H407+H410)</f>
        <v>1200000</v>
      </c>
      <c r="I406" s="389">
        <f>AVERAGE(G406/F406*100)</f>
        <v>87.5</v>
      </c>
      <c r="J406" s="389">
        <f>AVERAGE(H406/G406*100)</f>
        <v>171.42857142857142</v>
      </c>
    </row>
    <row r="407" spans="1:10" s="159" customFormat="1" ht="13.5">
      <c r="A407" s="152" t="s">
        <v>353</v>
      </c>
      <c r="B407" s="148"/>
      <c r="C407" s="191">
        <v>42</v>
      </c>
      <c r="D407" s="192" t="s">
        <v>254</v>
      </c>
      <c r="E407" s="150">
        <f>SUM(E408)</f>
        <v>100000</v>
      </c>
      <c r="F407" s="345">
        <f>SUM(F408)</f>
        <v>650000</v>
      </c>
      <c r="G407" s="345">
        <v>500000</v>
      </c>
      <c r="H407" s="345">
        <v>700000</v>
      </c>
      <c r="I407" s="387">
        <f aca="true" t="shared" si="57" ref="I407:J412">AVERAGE(G407/F407*100)</f>
        <v>76.92307692307693</v>
      </c>
      <c r="J407" s="387">
        <f t="shared" si="57"/>
        <v>140</v>
      </c>
    </row>
    <row r="408" spans="1:10" s="159" customFormat="1" ht="13.5">
      <c r="A408" s="152" t="s">
        <v>353</v>
      </c>
      <c r="B408" s="148"/>
      <c r="C408" s="191">
        <v>421</v>
      </c>
      <c r="D408" s="192" t="s">
        <v>98</v>
      </c>
      <c r="E408" s="150">
        <f>SUM(E409)</f>
        <v>100000</v>
      </c>
      <c r="F408" s="345">
        <f>SUM(F409)</f>
        <v>650000</v>
      </c>
      <c r="G408" s="345"/>
      <c r="H408" s="345"/>
      <c r="I408" s="387">
        <f t="shared" si="57"/>
        <v>0</v>
      </c>
      <c r="J408" s="387"/>
    </row>
    <row r="409" spans="1:10" s="159" customFormat="1" ht="13.5" hidden="1">
      <c r="A409" s="152" t="s">
        <v>353</v>
      </c>
      <c r="B409" s="152">
        <v>93</v>
      </c>
      <c r="C409" s="193">
        <v>4213</v>
      </c>
      <c r="D409" s="194" t="s">
        <v>287</v>
      </c>
      <c r="E409" s="154">
        <v>100000</v>
      </c>
      <c r="F409" s="348">
        <v>650000</v>
      </c>
      <c r="G409" s="348"/>
      <c r="H409" s="348"/>
      <c r="I409" s="387">
        <f t="shared" si="57"/>
        <v>0</v>
      </c>
      <c r="J409" s="387"/>
    </row>
    <row r="410" spans="1:10" s="159" customFormat="1" ht="13.5">
      <c r="A410" s="152" t="s">
        <v>353</v>
      </c>
      <c r="B410" s="148"/>
      <c r="C410" s="191">
        <v>45</v>
      </c>
      <c r="D410" s="192" t="s">
        <v>269</v>
      </c>
      <c r="E410" s="150">
        <f>SUM(E411)</f>
        <v>645000</v>
      </c>
      <c r="F410" s="345">
        <f>SUM(F411)</f>
        <v>150000</v>
      </c>
      <c r="G410" s="345">
        <v>200000</v>
      </c>
      <c r="H410" s="345">
        <v>500000</v>
      </c>
      <c r="I410" s="387">
        <f t="shared" si="57"/>
        <v>133.33333333333331</v>
      </c>
      <c r="J410" s="387">
        <f t="shared" si="57"/>
        <v>250</v>
      </c>
    </row>
    <row r="411" spans="1:10" s="159" customFormat="1" ht="13.5">
      <c r="A411" s="152" t="s">
        <v>353</v>
      </c>
      <c r="B411" s="148"/>
      <c r="C411" s="191">
        <v>451</v>
      </c>
      <c r="D411" s="192" t="s">
        <v>104</v>
      </c>
      <c r="E411" s="150">
        <f>SUM(E412)</f>
        <v>645000</v>
      </c>
      <c r="F411" s="345">
        <f>SUM(F412)</f>
        <v>150000</v>
      </c>
      <c r="G411" s="345"/>
      <c r="H411" s="345"/>
      <c r="I411" s="387">
        <f t="shared" si="57"/>
        <v>0</v>
      </c>
      <c r="J411" s="387"/>
    </row>
    <row r="412" spans="1:10" s="159" customFormat="1" ht="13.5" hidden="1">
      <c r="A412" s="152" t="s">
        <v>353</v>
      </c>
      <c r="B412" s="152">
        <v>94</v>
      </c>
      <c r="C412" s="193">
        <v>4511</v>
      </c>
      <c r="D412" s="194" t="s">
        <v>104</v>
      </c>
      <c r="E412" s="154">
        <v>645000</v>
      </c>
      <c r="F412" s="348">
        <v>150000</v>
      </c>
      <c r="G412" s="348"/>
      <c r="H412" s="348"/>
      <c r="I412" s="387">
        <f t="shared" si="57"/>
        <v>0</v>
      </c>
      <c r="J412" s="387"/>
    </row>
    <row r="413" spans="1:10" s="159" customFormat="1" ht="14.25" thickBot="1">
      <c r="A413" s="156"/>
      <c r="B413" s="156"/>
      <c r="C413" s="201"/>
      <c r="D413" s="202"/>
      <c r="E413" s="158"/>
      <c r="F413" s="350"/>
      <c r="G413" s="350"/>
      <c r="H413" s="350"/>
      <c r="I413" s="307"/>
      <c r="J413" s="307"/>
    </row>
    <row r="414" spans="1:10" s="138" customFormat="1" ht="15.75" thickBot="1">
      <c r="A414" s="718" t="s">
        <v>288</v>
      </c>
      <c r="B414" s="719"/>
      <c r="C414" s="719"/>
      <c r="D414" s="719"/>
      <c r="E414" s="262">
        <f>SUM(E418+E431+E438+E458+E465+E472)</f>
        <v>1645000</v>
      </c>
      <c r="F414" s="373">
        <f>SUM(F418+F431+F438+F448+F458+F465+F472)</f>
        <v>3510000</v>
      </c>
      <c r="G414" s="373">
        <f>SUM(G418+G431+G438+G448+G458+G465+G472)</f>
        <v>1380000</v>
      </c>
      <c r="H414" s="373">
        <f>SUM(H418+H431+H438+H448+H458+H465+H472)</f>
        <v>1570000</v>
      </c>
      <c r="I414" s="303">
        <f>AVERAGE(G414/F414*100)</f>
        <v>39.31623931623932</v>
      </c>
      <c r="J414" s="303">
        <f>AVERAGE(H414/G414*100)</f>
        <v>113.76811594202898</v>
      </c>
    </row>
    <row r="415" spans="3:10" s="151" customFormat="1" ht="13.5">
      <c r="C415" s="263"/>
      <c r="D415" s="248"/>
      <c r="E415" s="260"/>
      <c r="F415" s="363"/>
      <c r="G415" s="363"/>
      <c r="H415" s="363"/>
      <c r="I415" s="302"/>
      <c r="J415" s="302"/>
    </row>
    <row r="416" spans="1:10" s="122" customFormat="1" ht="27">
      <c r="A416" s="155"/>
      <c r="C416" s="228"/>
      <c r="D416" s="236" t="s">
        <v>250</v>
      </c>
      <c r="E416" s="143"/>
      <c r="F416" s="342"/>
      <c r="G416" s="342"/>
      <c r="H416" s="342"/>
      <c r="I416" s="312"/>
      <c r="J416" s="312"/>
    </row>
    <row r="417" spans="3:10" s="134" customFormat="1" ht="14.25" customHeight="1">
      <c r="C417" s="242"/>
      <c r="D417" s="291" t="s">
        <v>199</v>
      </c>
      <c r="E417" s="252"/>
      <c r="F417" s="343"/>
      <c r="G417" s="371"/>
      <c r="H417" s="371"/>
      <c r="I417" s="313"/>
      <c r="J417" s="313"/>
    </row>
    <row r="418" spans="3:10" s="134" customFormat="1" ht="13.5">
      <c r="C418" s="242"/>
      <c r="D418" s="330" t="s">
        <v>340</v>
      </c>
      <c r="E418" s="231">
        <f>SUM(E419+E424)</f>
        <v>0</v>
      </c>
      <c r="F418" s="337">
        <f>SUM(F419+F424)</f>
        <v>160000</v>
      </c>
      <c r="G418" s="337">
        <f>SUM(G419+G424)</f>
        <v>150000</v>
      </c>
      <c r="H418" s="337">
        <f>SUM(H419+H424)</f>
        <v>100000</v>
      </c>
      <c r="I418" s="389">
        <f>AVERAGE(G418/F418*100)</f>
        <v>93.75</v>
      </c>
      <c r="J418" s="389">
        <f>AVERAGE(H418/G418*100)</f>
        <v>66.66666666666666</v>
      </c>
    </row>
    <row r="419" spans="1:10" s="159" customFormat="1" ht="13.5">
      <c r="A419" s="152" t="s">
        <v>317</v>
      </c>
      <c r="B419" s="148"/>
      <c r="C419" s="191">
        <v>32</v>
      </c>
      <c r="D419" s="192" t="s">
        <v>48</v>
      </c>
      <c r="E419" s="150">
        <f>SUM(E420+E422)</f>
        <v>0</v>
      </c>
      <c r="F419" s="345">
        <f>SUM(F420+F422)</f>
        <v>85000</v>
      </c>
      <c r="G419" s="345">
        <v>50000</v>
      </c>
      <c r="H419" s="345">
        <v>50000</v>
      </c>
      <c r="I419" s="387">
        <f aca="true" t="shared" si="58" ref="I419:J426">AVERAGE(G419/F419*100)</f>
        <v>58.82352941176471</v>
      </c>
      <c r="J419" s="387">
        <f t="shared" si="58"/>
        <v>100</v>
      </c>
    </row>
    <row r="420" spans="1:10" s="159" customFormat="1" ht="13.5">
      <c r="A420" s="152" t="s">
        <v>317</v>
      </c>
      <c r="B420" s="148"/>
      <c r="C420" s="191">
        <v>322</v>
      </c>
      <c r="D420" s="192" t="s">
        <v>53</v>
      </c>
      <c r="E420" s="150">
        <f>SUM(E421)</f>
        <v>0</v>
      </c>
      <c r="F420" s="345">
        <f>SUM(F421)</f>
        <v>15000</v>
      </c>
      <c r="G420" s="345"/>
      <c r="H420" s="345"/>
      <c r="I420" s="387">
        <f t="shared" si="58"/>
        <v>0</v>
      </c>
      <c r="J420" s="387"/>
    </row>
    <row r="421" spans="1:10" s="159" customFormat="1" ht="13.5" hidden="1">
      <c r="A421" s="152" t="s">
        <v>317</v>
      </c>
      <c r="B421" s="287">
        <v>95</v>
      </c>
      <c r="C421" s="193">
        <v>3224</v>
      </c>
      <c r="D421" s="194" t="s">
        <v>193</v>
      </c>
      <c r="E421" s="264">
        <v>0</v>
      </c>
      <c r="F421" s="348">
        <v>15000</v>
      </c>
      <c r="G421" s="348"/>
      <c r="H421" s="348"/>
      <c r="I421" s="387">
        <f t="shared" si="58"/>
        <v>0</v>
      </c>
      <c r="J421" s="387"/>
    </row>
    <row r="422" spans="1:10" s="159" customFormat="1" ht="13.5">
      <c r="A422" s="152" t="s">
        <v>317</v>
      </c>
      <c r="B422" s="148"/>
      <c r="C422" s="191">
        <v>323</v>
      </c>
      <c r="D422" s="192" t="s">
        <v>57</v>
      </c>
      <c r="E422" s="150">
        <f>SUM(E423)</f>
        <v>0</v>
      </c>
      <c r="F422" s="345">
        <f>SUM(F423)</f>
        <v>70000</v>
      </c>
      <c r="G422" s="345"/>
      <c r="H422" s="345"/>
      <c r="I422" s="387">
        <f t="shared" si="58"/>
        <v>0</v>
      </c>
      <c r="J422" s="387"/>
    </row>
    <row r="423" spans="1:10" s="159" customFormat="1" ht="13.5" hidden="1">
      <c r="A423" s="152" t="s">
        <v>317</v>
      </c>
      <c r="B423" s="152">
        <v>96</v>
      </c>
      <c r="C423" s="193">
        <v>3232</v>
      </c>
      <c r="D423" s="194" t="s">
        <v>246</v>
      </c>
      <c r="E423" s="154">
        <v>0</v>
      </c>
      <c r="F423" s="348">
        <v>70000</v>
      </c>
      <c r="G423" s="348"/>
      <c r="H423" s="348"/>
      <c r="I423" s="387">
        <f t="shared" si="58"/>
        <v>0</v>
      </c>
      <c r="J423" s="387"/>
    </row>
    <row r="424" spans="1:10" s="159" customFormat="1" ht="13.5">
      <c r="A424" s="152" t="s">
        <v>317</v>
      </c>
      <c r="B424" s="148"/>
      <c r="C424" s="191">
        <v>42</v>
      </c>
      <c r="D424" s="192" t="s">
        <v>254</v>
      </c>
      <c r="E424" s="150">
        <f>SUM(E425)</f>
        <v>0</v>
      </c>
      <c r="F424" s="345">
        <f>SUM(F425)</f>
        <v>75000</v>
      </c>
      <c r="G424" s="345">
        <v>100000</v>
      </c>
      <c r="H424" s="345">
        <v>50000</v>
      </c>
      <c r="I424" s="387">
        <f t="shared" si="58"/>
        <v>133.33333333333331</v>
      </c>
      <c r="J424" s="387">
        <f t="shared" si="58"/>
        <v>50</v>
      </c>
    </row>
    <row r="425" spans="1:10" s="159" customFormat="1" ht="13.5">
      <c r="A425" s="152" t="s">
        <v>317</v>
      </c>
      <c r="B425" s="148"/>
      <c r="C425" s="191">
        <v>422</v>
      </c>
      <c r="D425" s="192" t="s">
        <v>100</v>
      </c>
      <c r="E425" s="150">
        <f>SUM(E426)</f>
        <v>0</v>
      </c>
      <c r="F425" s="345">
        <f>SUM(F426)</f>
        <v>75000</v>
      </c>
      <c r="G425" s="345"/>
      <c r="H425" s="345"/>
      <c r="I425" s="387">
        <f t="shared" si="58"/>
        <v>0</v>
      </c>
      <c r="J425" s="387"/>
    </row>
    <row r="426" spans="1:10" s="159" customFormat="1" ht="13.5" hidden="1">
      <c r="A426" s="152" t="s">
        <v>317</v>
      </c>
      <c r="B426" s="152">
        <v>97</v>
      </c>
      <c r="C426" s="193">
        <v>4227</v>
      </c>
      <c r="D426" s="194" t="s">
        <v>103</v>
      </c>
      <c r="E426" s="154">
        <v>0</v>
      </c>
      <c r="F426" s="348">
        <v>75000</v>
      </c>
      <c r="G426" s="348"/>
      <c r="H426" s="348"/>
      <c r="I426" s="387">
        <f t="shared" si="58"/>
        <v>0</v>
      </c>
      <c r="J426" s="387"/>
    </row>
    <row r="427" spans="1:10" s="159" customFormat="1" ht="13.5">
      <c r="A427" s="156"/>
      <c r="B427" s="156"/>
      <c r="C427" s="201"/>
      <c r="D427" s="202"/>
      <c r="E427" s="158"/>
      <c r="F427" s="350"/>
      <c r="G427" s="350"/>
      <c r="H427" s="350"/>
      <c r="I427" s="307"/>
      <c r="J427" s="307"/>
    </row>
    <row r="428" spans="3:10" s="155" customFormat="1" ht="15">
      <c r="C428" s="228"/>
      <c r="D428" s="255"/>
      <c r="E428" s="261"/>
      <c r="F428" s="372"/>
      <c r="G428" s="372"/>
      <c r="H428" s="372"/>
      <c r="I428" s="302"/>
      <c r="J428" s="302"/>
    </row>
    <row r="429" spans="1:10" s="122" customFormat="1" ht="30" customHeight="1">
      <c r="A429" s="155"/>
      <c r="C429" s="228"/>
      <c r="D429" s="236" t="s">
        <v>250</v>
      </c>
      <c r="E429" s="143"/>
      <c r="F429" s="342"/>
      <c r="G429" s="342"/>
      <c r="H429" s="342"/>
      <c r="I429" s="312"/>
      <c r="J429" s="312"/>
    </row>
    <row r="430" spans="3:10" s="134" customFormat="1" ht="14.25" customHeight="1">
      <c r="C430" s="242"/>
      <c r="D430" s="291" t="s">
        <v>258</v>
      </c>
      <c r="E430" s="252"/>
      <c r="F430" s="343"/>
      <c r="G430" s="371"/>
      <c r="H430" s="371"/>
      <c r="I430" s="313"/>
      <c r="J430" s="313"/>
    </row>
    <row r="431" spans="3:10" s="134" customFormat="1" ht="13.5">
      <c r="C431" s="242"/>
      <c r="D431" s="329" t="s">
        <v>341</v>
      </c>
      <c r="E431" s="231">
        <f aca="true" t="shared" si="59" ref="E431:H433">SUM(E432)</f>
        <v>350000</v>
      </c>
      <c r="F431" s="337">
        <f t="shared" si="59"/>
        <v>1000000</v>
      </c>
      <c r="G431" s="337">
        <f t="shared" si="59"/>
        <v>500000</v>
      </c>
      <c r="H431" s="337">
        <f t="shared" si="59"/>
        <v>200000</v>
      </c>
      <c r="I431" s="389">
        <f>AVERAGE(G431/F431*100)</f>
        <v>50</v>
      </c>
      <c r="J431" s="389">
        <f>AVERAGE(H431/G431*100)</f>
        <v>40</v>
      </c>
    </row>
    <row r="432" spans="1:10" s="159" customFormat="1" ht="13.5">
      <c r="A432" s="152" t="s">
        <v>354</v>
      </c>
      <c r="B432" s="148"/>
      <c r="C432" s="191">
        <v>42</v>
      </c>
      <c r="D432" s="192" t="s">
        <v>254</v>
      </c>
      <c r="E432" s="150">
        <f t="shared" si="59"/>
        <v>350000</v>
      </c>
      <c r="F432" s="345">
        <f t="shared" si="59"/>
        <v>1000000</v>
      </c>
      <c r="G432" s="345">
        <v>500000</v>
      </c>
      <c r="H432" s="345">
        <v>200000</v>
      </c>
      <c r="I432" s="387">
        <f aca="true" t="shared" si="60" ref="I432:J434">AVERAGE(G432/F432*100)</f>
        <v>50</v>
      </c>
      <c r="J432" s="387">
        <f t="shared" si="60"/>
        <v>40</v>
      </c>
    </row>
    <row r="433" spans="1:10" s="159" customFormat="1" ht="13.5">
      <c r="A433" s="152" t="s">
        <v>354</v>
      </c>
      <c r="B433" s="148"/>
      <c r="C433" s="191">
        <v>421</v>
      </c>
      <c r="D433" s="192" t="s">
        <v>98</v>
      </c>
      <c r="E433" s="150">
        <f t="shared" si="59"/>
        <v>350000</v>
      </c>
      <c r="F433" s="345">
        <f t="shared" si="59"/>
        <v>1000000</v>
      </c>
      <c r="G433" s="345"/>
      <c r="H433" s="345"/>
      <c r="I433" s="387">
        <f t="shared" si="60"/>
        <v>0</v>
      </c>
      <c r="J433" s="387"/>
    </row>
    <row r="434" spans="1:10" s="159" customFormat="1" ht="13.5" hidden="1">
      <c r="A434" s="152" t="s">
        <v>354</v>
      </c>
      <c r="B434" s="152">
        <v>98</v>
      </c>
      <c r="C434" s="193">
        <v>4212</v>
      </c>
      <c r="D434" s="194" t="s">
        <v>99</v>
      </c>
      <c r="E434" s="154">
        <v>350000</v>
      </c>
      <c r="F434" s="348">
        <v>1000000</v>
      </c>
      <c r="G434" s="348"/>
      <c r="H434" s="348"/>
      <c r="I434" s="387">
        <f t="shared" si="60"/>
        <v>0</v>
      </c>
      <c r="J434" s="387"/>
    </row>
    <row r="435" spans="1:10" s="159" customFormat="1" ht="13.5">
      <c r="A435" s="156"/>
      <c r="B435" s="156"/>
      <c r="C435" s="201"/>
      <c r="D435" s="202"/>
      <c r="E435" s="158"/>
      <c r="F435" s="350"/>
      <c r="G435" s="350"/>
      <c r="H435" s="350"/>
      <c r="I435" s="307"/>
      <c r="J435" s="307"/>
    </row>
    <row r="436" spans="3:10" s="134" customFormat="1" ht="13.5">
      <c r="C436" s="242"/>
      <c r="D436" s="249" t="s">
        <v>346</v>
      </c>
      <c r="E436" s="143"/>
      <c r="F436" s="342"/>
      <c r="G436" s="342"/>
      <c r="H436" s="342"/>
      <c r="I436" s="312"/>
      <c r="J436" s="312"/>
    </row>
    <row r="437" spans="3:10" s="134" customFormat="1" ht="14.25" customHeight="1">
      <c r="C437" s="242"/>
      <c r="D437" s="291" t="s">
        <v>199</v>
      </c>
      <c r="E437" s="145"/>
      <c r="F437" s="343"/>
      <c r="G437" s="371"/>
      <c r="H437" s="343"/>
      <c r="I437" s="313"/>
      <c r="J437" s="313"/>
    </row>
    <row r="438" spans="3:10" s="134" customFormat="1" ht="13.5">
      <c r="C438" s="242"/>
      <c r="D438" s="330" t="s">
        <v>342</v>
      </c>
      <c r="E438" s="231">
        <f>SUM(E439+E442)</f>
        <v>645000</v>
      </c>
      <c r="F438" s="337">
        <f>SUM(F439+F442)</f>
        <v>1300000</v>
      </c>
      <c r="G438" s="337">
        <f>SUM(G439+G442)</f>
        <v>150000</v>
      </c>
      <c r="H438" s="337">
        <f>SUM(H439+H442)</f>
        <v>10000</v>
      </c>
      <c r="I438" s="389">
        <f>AVERAGE(G438/F438*100)</f>
        <v>11.538461538461538</v>
      </c>
      <c r="J438" s="389">
        <f>AVERAGE(H438/G438*100)</f>
        <v>6.666666666666667</v>
      </c>
    </row>
    <row r="439" spans="1:10" s="159" customFormat="1" ht="13.5">
      <c r="A439" s="152" t="s">
        <v>355</v>
      </c>
      <c r="B439" s="148"/>
      <c r="C439" s="191">
        <v>32</v>
      </c>
      <c r="D439" s="192" t="s">
        <v>48</v>
      </c>
      <c r="E439" s="150">
        <f>SUM(E440)</f>
        <v>0</v>
      </c>
      <c r="F439" s="345">
        <f>SUM(F440)</f>
        <v>300000</v>
      </c>
      <c r="G439" s="345">
        <v>50000</v>
      </c>
      <c r="H439" s="345">
        <v>10000</v>
      </c>
      <c r="I439" s="387">
        <f aca="true" t="shared" si="61" ref="I439:J444">AVERAGE(G439/F439*100)</f>
        <v>16.666666666666664</v>
      </c>
      <c r="J439" s="387">
        <f t="shared" si="61"/>
        <v>20</v>
      </c>
    </row>
    <row r="440" spans="1:10" s="159" customFormat="1" ht="13.5">
      <c r="A440" s="152" t="s">
        <v>355</v>
      </c>
      <c r="B440" s="148"/>
      <c r="C440" s="191">
        <v>323</v>
      </c>
      <c r="D440" s="192" t="s">
        <v>57</v>
      </c>
      <c r="E440" s="150">
        <f>SUM(E441)</f>
        <v>0</v>
      </c>
      <c r="F440" s="345">
        <f>SUM(F441)</f>
        <v>300000</v>
      </c>
      <c r="G440" s="345"/>
      <c r="H440" s="345"/>
      <c r="I440" s="387">
        <f t="shared" si="61"/>
        <v>0</v>
      </c>
      <c r="J440" s="387"/>
    </row>
    <row r="441" spans="1:10" s="159" customFormat="1" ht="13.5" hidden="1">
      <c r="A441" s="152" t="s">
        <v>355</v>
      </c>
      <c r="B441" s="152">
        <v>99</v>
      </c>
      <c r="C441" s="193">
        <v>3232</v>
      </c>
      <c r="D441" s="194" t="s">
        <v>246</v>
      </c>
      <c r="E441" s="154">
        <v>0</v>
      </c>
      <c r="F441" s="348">
        <v>300000</v>
      </c>
      <c r="G441" s="348"/>
      <c r="H441" s="348"/>
      <c r="I441" s="387">
        <f t="shared" si="61"/>
        <v>0</v>
      </c>
      <c r="J441" s="387"/>
    </row>
    <row r="442" spans="1:10" s="159" customFormat="1" ht="13.5">
      <c r="A442" s="152" t="s">
        <v>355</v>
      </c>
      <c r="B442" s="148"/>
      <c r="C442" s="191">
        <v>45</v>
      </c>
      <c r="D442" s="192" t="s">
        <v>269</v>
      </c>
      <c r="E442" s="150">
        <f aca="true" t="shared" si="62" ref="E442:H443">SUM(E443)</f>
        <v>645000</v>
      </c>
      <c r="F442" s="345">
        <f t="shared" si="62"/>
        <v>1000000</v>
      </c>
      <c r="G442" s="345">
        <v>100000</v>
      </c>
      <c r="H442" s="345">
        <f t="shared" si="62"/>
        <v>0</v>
      </c>
      <c r="I442" s="387">
        <f t="shared" si="61"/>
        <v>10</v>
      </c>
      <c r="J442" s="387">
        <f t="shared" si="61"/>
        <v>0</v>
      </c>
    </row>
    <row r="443" spans="1:10" s="159" customFormat="1" ht="13.5">
      <c r="A443" s="152" t="s">
        <v>355</v>
      </c>
      <c r="B443" s="148"/>
      <c r="C443" s="191">
        <v>451</v>
      </c>
      <c r="D443" s="192" t="s">
        <v>104</v>
      </c>
      <c r="E443" s="150">
        <f t="shared" si="62"/>
        <v>645000</v>
      </c>
      <c r="F443" s="345">
        <f t="shared" si="62"/>
        <v>1000000</v>
      </c>
      <c r="G443" s="345"/>
      <c r="H443" s="345"/>
      <c r="I443" s="387">
        <f t="shared" si="61"/>
        <v>0</v>
      </c>
      <c r="J443" s="387"/>
    </row>
    <row r="444" spans="1:10" s="159" customFormat="1" ht="13.5" hidden="1">
      <c r="A444" s="152" t="s">
        <v>355</v>
      </c>
      <c r="B444" s="152">
        <v>100</v>
      </c>
      <c r="C444" s="193">
        <v>4511</v>
      </c>
      <c r="D444" s="194" t="s">
        <v>104</v>
      </c>
      <c r="E444" s="154">
        <v>645000</v>
      </c>
      <c r="F444" s="348">
        <v>1000000</v>
      </c>
      <c r="G444" s="348"/>
      <c r="H444" s="348"/>
      <c r="I444" s="387">
        <f t="shared" si="61"/>
        <v>0</v>
      </c>
      <c r="J444" s="387"/>
    </row>
    <row r="445" spans="1:10" s="159" customFormat="1" ht="13.5">
      <c r="A445" s="156"/>
      <c r="B445" s="156"/>
      <c r="C445" s="201"/>
      <c r="D445" s="202"/>
      <c r="E445" s="158"/>
      <c r="F445" s="350"/>
      <c r="G445" s="350"/>
      <c r="H445" s="350"/>
      <c r="I445" s="307"/>
      <c r="J445" s="307"/>
    </row>
    <row r="446" spans="1:10" s="122" customFormat="1" ht="30" customHeight="1">
      <c r="A446" s="155"/>
      <c r="C446" s="228"/>
      <c r="D446" s="236" t="s">
        <v>250</v>
      </c>
      <c r="E446" s="143"/>
      <c r="F446" s="342"/>
      <c r="G446" s="342"/>
      <c r="H446" s="342"/>
      <c r="I446" s="312"/>
      <c r="J446" s="312"/>
    </row>
    <row r="447" spans="3:10" s="134" customFormat="1" ht="14.25" customHeight="1">
      <c r="C447" s="242"/>
      <c r="D447" s="291" t="s">
        <v>258</v>
      </c>
      <c r="E447" s="252"/>
      <c r="F447" s="343"/>
      <c r="G447" s="371"/>
      <c r="H447" s="371"/>
      <c r="I447" s="313"/>
      <c r="J447" s="313"/>
    </row>
    <row r="448" spans="3:10" s="134" customFormat="1" ht="13.5">
      <c r="C448" s="242"/>
      <c r="D448" s="329" t="s">
        <v>357</v>
      </c>
      <c r="E448" s="231">
        <f>SUM(E449+E452)</f>
        <v>0</v>
      </c>
      <c r="F448" s="337">
        <f>SUM(F449+F452)</f>
        <v>300000</v>
      </c>
      <c r="G448" s="337">
        <f>SUM(G449+G452)</f>
        <v>100000</v>
      </c>
      <c r="H448" s="337">
        <f>SUM(H449+H452)</f>
        <v>1000000</v>
      </c>
      <c r="I448" s="389">
        <f>AVERAGE(G448/F448*100)</f>
        <v>33.33333333333333</v>
      </c>
      <c r="J448" s="389">
        <f>AVERAGE(H448/G448*100)</f>
        <v>1000</v>
      </c>
    </row>
    <row r="449" spans="1:10" s="178" customFormat="1" ht="13.5">
      <c r="A449" s="287" t="s">
        <v>356</v>
      </c>
      <c r="B449" s="148"/>
      <c r="C449" s="191">
        <v>41</v>
      </c>
      <c r="D449" s="192" t="s">
        <v>252</v>
      </c>
      <c r="E449" s="150">
        <f aca="true" t="shared" si="63" ref="E449:H450">SUM(E450)</f>
        <v>0</v>
      </c>
      <c r="F449" s="345">
        <f t="shared" si="63"/>
        <v>250000</v>
      </c>
      <c r="G449" s="345">
        <f t="shared" si="63"/>
        <v>0</v>
      </c>
      <c r="H449" s="345">
        <f t="shared" si="63"/>
        <v>0</v>
      </c>
      <c r="I449" s="387">
        <f aca="true" t="shared" si="64" ref="I449:J454">AVERAGE(G449/F449*100)</f>
        <v>0</v>
      </c>
      <c r="J449" s="387"/>
    </row>
    <row r="450" spans="1:10" s="159" customFormat="1" ht="13.5">
      <c r="A450" s="287" t="s">
        <v>356</v>
      </c>
      <c r="B450" s="148"/>
      <c r="C450" s="191">
        <v>411</v>
      </c>
      <c r="D450" s="192" t="s">
        <v>96</v>
      </c>
      <c r="E450" s="150">
        <f t="shared" si="63"/>
        <v>0</v>
      </c>
      <c r="F450" s="345">
        <f t="shared" si="63"/>
        <v>250000</v>
      </c>
      <c r="G450" s="345"/>
      <c r="H450" s="345"/>
      <c r="I450" s="387">
        <f t="shared" si="64"/>
        <v>0</v>
      </c>
      <c r="J450" s="387"/>
    </row>
    <row r="451" spans="1:10" s="159" customFormat="1" ht="13.5" hidden="1">
      <c r="A451" s="287" t="s">
        <v>356</v>
      </c>
      <c r="B451" s="152">
        <v>101</v>
      </c>
      <c r="C451" s="193">
        <v>4111</v>
      </c>
      <c r="D451" s="194" t="s">
        <v>41</v>
      </c>
      <c r="E451" s="154">
        <v>0</v>
      </c>
      <c r="F451" s="348">
        <v>250000</v>
      </c>
      <c r="G451" s="348"/>
      <c r="H451" s="348"/>
      <c r="I451" s="387">
        <f t="shared" si="64"/>
        <v>0</v>
      </c>
      <c r="J451" s="387"/>
    </row>
    <row r="452" spans="1:10" s="159" customFormat="1" ht="13.5">
      <c r="A452" s="287" t="s">
        <v>356</v>
      </c>
      <c r="B452" s="148"/>
      <c r="C452" s="191">
        <v>42</v>
      </c>
      <c r="D452" s="192" t="s">
        <v>254</v>
      </c>
      <c r="E452" s="150">
        <f>SUM(E453)</f>
        <v>0</v>
      </c>
      <c r="F452" s="345">
        <f>SUM(F453)</f>
        <v>50000</v>
      </c>
      <c r="G452" s="345">
        <v>100000</v>
      </c>
      <c r="H452" s="345">
        <v>1000000</v>
      </c>
      <c r="I452" s="387">
        <f t="shared" si="64"/>
        <v>200</v>
      </c>
      <c r="J452" s="387">
        <f t="shared" si="64"/>
        <v>1000</v>
      </c>
    </row>
    <row r="453" spans="1:10" s="159" customFormat="1" ht="13.5">
      <c r="A453" s="287" t="s">
        <v>356</v>
      </c>
      <c r="B453" s="148"/>
      <c r="C453" s="191">
        <v>421</v>
      </c>
      <c r="D453" s="192" t="s">
        <v>98</v>
      </c>
      <c r="E453" s="150">
        <f>SUM(E454)</f>
        <v>0</v>
      </c>
      <c r="F453" s="345">
        <f>SUM(F454)</f>
        <v>50000</v>
      </c>
      <c r="G453" s="345"/>
      <c r="H453" s="345"/>
      <c r="I453" s="387">
        <f t="shared" si="64"/>
        <v>0</v>
      </c>
      <c r="J453" s="387"/>
    </row>
    <row r="454" spans="1:10" s="159" customFormat="1" ht="13.5" hidden="1">
      <c r="A454" s="287" t="s">
        <v>356</v>
      </c>
      <c r="B454" s="152">
        <v>102</v>
      </c>
      <c r="C454" s="193">
        <v>4214</v>
      </c>
      <c r="D454" s="194" t="s">
        <v>255</v>
      </c>
      <c r="E454" s="154">
        <v>0</v>
      </c>
      <c r="F454" s="348">
        <v>50000</v>
      </c>
      <c r="G454" s="348"/>
      <c r="H454" s="348"/>
      <c r="I454" s="387">
        <f t="shared" si="64"/>
        <v>0</v>
      </c>
      <c r="J454" s="387"/>
    </row>
    <row r="455" spans="1:10" s="159" customFormat="1" ht="13.5">
      <c r="A455" s="156"/>
      <c r="B455" s="156"/>
      <c r="C455" s="201"/>
      <c r="D455" s="202"/>
      <c r="E455" s="158"/>
      <c r="F455" s="350"/>
      <c r="G455" s="350"/>
      <c r="H455" s="350"/>
      <c r="I455" s="307"/>
      <c r="J455" s="307"/>
    </row>
    <row r="456" spans="3:10" s="134" customFormat="1" ht="27">
      <c r="C456" s="242"/>
      <c r="D456" s="236" t="s">
        <v>259</v>
      </c>
      <c r="E456" s="143"/>
      <c r="F456" s="342"/>
      <c r="G456" s="342"/>
      <c r="H456" s="342"/>
      <c r="I456" s="312"/>
      <c r="J456" s="312"/>
    </row>
    <row r="457" spans="3:10" s="134" customFormat="1" ht="13.5">
      <c r="C457" s="242"/>
      <c r="D457" s="291" t="s">
        <v>260</v>
      </c>
      <c r="E457" s="145"/>
      <c r="F457" s="343"/>
      <c r="G457" s="371"/>
      <c r="H457" s="371"/>
      <c r="I457" s="313"/>
      <c r="J457" s="313"/>
    </row>
    <row r="458" spans="3:10" s="134" customFormat="1" ht="13.5">
      <c r="C458" s="242"/>
      <c r="D458" s="330" t="s">
        <v>358</v>
      </c>
      <c r="E458" s="231">
        <f aca="true" t="shared" si="65" ref="E458:H460">SUM(E459)</f>
        <v>500000</v>
      </c>
      <c r="F458" s="337">
        <f t="shared" si="65"/>
        <v>150000</v>
      </c>
      <c r="G458" s="337">
        <f t="shared" si="65"/>
        <v>100000</v>
      </c>
      <c r="H458" s="337">
        <f t="shared" si="65"/>
        <v>100000</v>
      </c>
      <c r="I458" s="389">
        <f>AVERAGE(G458/F458*100)</f>
        <v>66.66666666666666</v>
      </c>
      <c r="J458" s="389">
        <f>AVERAGE(H458/G458*100)</f>
        <v>100</v>
      </c>
    </row>
    <row r="459" spans="1:10" s="159" customFormat="1" ht="13.5">
      <c r="A459" s="287" t="s">
        <v>359</v>
      </c>
      <c r="B459" s="148"/>
      <c r="C459" s="191">
        <v>42</v>
      </c>
      <c r="D459" s="192" t="s">
        <v>254</v>
      </c>
      <c r="E459" s="150">
        <f t="shared" si="65"/>
        <v>500000</v>
      </c>
      <c r="F459" s="345">
        <f t="shared" si="65"/>
        <v>150000</v>
      </c>
      <c r="G459" s="345">
        <v>100000</v>
      </c>
      <c r="H459" s="345">
        <v>100000</v>
      </c>
      <c r="I459" s="387">
        <f aca="true" t="shared" si="66" ref="I459:J461">AVERAGE(G459/F459*100)</f>
        <v>66.66666666666666</v>
      </c>
      <c r="J459" s="387">
        <f t="shared" si="66"/>
        <v>100</v>
      </c>
    </row>
    <row r="460" spans="1:10" s="159" customFormat="1" ht="13.5">
      <c r="A460" s="287" t="s">
        <v>359</v>
      </c>
      <c r="B460" s="148"/>
      <c r="C460" s="191">
        <v>421</v>
      </c>
      <c r="D460" s="192" t="s">
        <v>98</v>
      </c>
      <c r="E460" s="150">
        <f t="shared" si="65"/>
        <v>500000</v>
      </c>
      <c r="F460" s="345">
        <f t="shared" si="65"/>
        <v>150000</v>
      </c>
      <c r="G460" s="345"/>
      <c r="H460" s="345"/>
      <c r="I460" s="387">
        <f t="shared" si="66"/>
        <v>0</v>
      </c>
      <c r="J460" s="387"/>
    </row>
    <row r="461" spans="1:10" s="159" customFormat="1" ht="13.5" hidden="1">
      <c r="A461" s="287" t="s">
        <v>359</v>
      </c>
      <c r="B461" s="152">
        <v>103</v>
      </c>
      <c r="C461" s="193">
        <v>4214</v>
      </c>
      <c r="D461" s="194" t="s">
        <v>255</v>
      </c>
      <c r="E461" s="154">
        <v>500000</v>
      </c>
      <c r="F461" s="348">
        <v>150000</v>
      </c>
      <c r="G461" s="348"/>
      <c r="H461" s="348"/>
      <c r="I461" s="387">
        <f t="shared" si="66"/>
        <v>0</v>
      </c>
      <c r="J461" s="387"/>
    </row>
    <row r="462" spans="1:10" s="159" customFormat="1" ht="13.5">
      <c r="A462" s="265"/>
      <c r="B462" s="156"/>
      <c r="C462" s="201"/>
      <c r="D462" s="202"/>
      <c r="E462" s="158"/>
      <c r="F462" s="350"/>
      <c r="G462" s="350"/>
      <c r="H462" s="350"/>
      <c r="I462" s="307"/>
      <c r="J462" s="307"/>
    </row>
    <row r="463" spans="3:10" s="134" customFormat="1" ht="13.5">
      <c r="C463" s="242"/>
      <c r="D463" s="249" t="s">
        <v>261</v>
      </c>
      <c r="E463" s="143"/>
      <c r="F463" s="342"/>
      <c r="G463" s="342"/>
      <c r="H463" s="342"/>
      <c r="I463" s="312"/>
      <c r="J463" s="312"/>
    </row>
    <row r="464" spans="3:10" s="134" customFormat="1" ht="14.25" customHeight="1">
      <c r="C464" s="242"/>
      <c r="D464" s="290" t="s">
        <v>293</v>
      </c>
      <c r="E464" s="145"/>
      <c r="F464" s="343"/>
      <c r="G464" s="371"/>
      <c r="H464" s="371"/>
      <c r="I464" s="313"/>
      <c r="J464" s="313"/>
    </row>
    <row r="465" spans="3:10" s="134" customFormat="1" ht="13.5">
      <c r="C465" s="242"/>
      <c r="D465" s="330" t="s">
        <v>360</v>
      </c>
      <c r="E465" s="231">
        <f aca="true" t="shared" si="67" ref="E465:H467">SUM(E466)</f>
        <v>50000</v>
      </c>
      <c r="F465" s="337">
        <f t="shared" si="67"/>
        <v>500000</v>
      </c>
      <c r="G465" s="337">
        <f t="shared" si="67"/>
        <v>300000</v>
      </c>
      <c r="H465" s="337">
        <f t="shared" si="67"/>
        <v>100000</v>
      </c>
      <c r="I465" s="389">
        <f>AVERAGE(G465/F465*100)</f>
        <v>60</v>
      </c>
      <c r="J465" s="389">
        <f>AVERAGE(H465/G465*100)</f>
        <v>33.33333333333333</v>
      </c>
    </row>
    <row r="466" spans="1:10" s="159" customFormat="1" ht="13.5">
      <c r="A466" s="287" t="s">
        <v>361</v>
      </c>
      <c r="B466" s="148"/>
      <c r="C466" s="191">
        <v>42</v>
      </c>
      <c r="D466" s="192" t="s">
        <v>254</v>
      </c>
      <c r="E466" s="150">
        <f t="shared" si="67"/>
        <v>50000</v>
      </c>
      <c r="F466" s="345">
        <f t="shared" si="67"/>
        <v>500000</v>
      </c>
      <c r="G466" s="345">
        <v>300000</v>
      </c>
      <c r="H466" s="345">
        <v>100000</v>
      </c>
      <c r="I466" s="387">
        <f aca="true" t="shared" si="68" ref="I466:J468">AVERAGE(G466/F466*100)</f>
        <v>60</v>
      </c>
      <c r="J466" s="387">
        <f t="shared" si="68"/>
        <v>33.33333333333333</v>
      </c>
    </row>
    <row r="467" spans="1:10" s="159" customFormat="1" ht="13.5">
      <c r="A467" s="287" t="s">
        <v>361</v>
      </c>
      <c r="B467" s="148"/>
      <c r="C467" s="191">
        <v>421</v>
      </c>
      <c r="D467" s="192" t="s">
        <v>98</v>
      </c>
      <c r="E467" s="150">
        <f t="shared" si="67"/>
        <v>50000</v>
      </c>
      <c r="F467" s="345">
        <f t="shared" si="67"/>
        <v>500000</v>
      </c>
      <c r="G467" s="345"/>
      <c r="H467" s="345"/>
      <c r="I467" s="387">
        <f t="shared" si="68"/>
        <v>0</v>
      </c>
      <c r="J467" s="387"/>
    </row>
    <row r="468" spans="1:10" s="159" customFormat="1" ht="13.5" hidden="1">
      <c r="A468" s="287" t="s">
        <v>361</v>
      </c>
      <c r="B468" s="152">
        <v>104</v>
      </c>
      <c r="C468" s="193">
        <v>4214</v>
      </c>
      <c r="D468" s="194" t="s">
        <v>255</v>
      </c>
      <c r="E468" s="154">
        <v>50000</v>
      </c>
      <c r="F468" s="348">
        <v>500000</v>
      </c>
      <c r="G468" s="348"/>
      <c r="H468" s="348"/>
      <c r="I468" s="387">
        <f t="shared" si="68"/>
        <v>0</v>
      </c>
      <c r="J468" s="387"/>
    </row>
    <row r="469" spans="1:10" s="159" customFormat="1" ht="13.5">
      <c r="A469" s="156"/>
      <c r="B469" s="156"/>
      <c r="C469" s="201"/>
      <c r="D469" s="202"/>
      <c r="E469" s="158"/>
      <c r="F469" s="350"/>
      <c r="G469" s="350"/>
      <c r="H469" s="350"/>
      <c r="I469" s="307"/>
      <c r="J469" s="307"/>
    </row>
    <row r="470" spans="3:10" s="134" customFormat="1" ht="13.5">
      <c r="C470" s="242"/>
      <c r="D470" s="249" t="s">
        <v>261</v>
      </c>
      <c r="E470" s="143"/>
      <c r="F470" s="342"/>
      <c r="G470" s="342"/>
      <c r="H470" s="342"/>
      <c r="I470" s="312"/>
      <c r="J470" s="312"/>
    </row>
    <row r="471" spans="3:10" s="134" customFormat="1" ht="13.5">
      <c r="C471" s="242"/>
      <c r="D471" s="291" t="s">
        <v>293</v>
      </c>
      <c r="E471" s="145"/>
      <c r="F471" s="343"/>
      <c r="G471" s="371"/>
      <c r="H471" s="371"/>
      <c r="I471" s="313"/>
      <c r="J471" s="313"/>
    </row>
    <row r="472" spans="3:10" s="134" customFormat="1" ht="13.5">
      <c r="C472" s="242"/>
      <c r="D472" s="329" t="s">
        <v>363</v>
      </c>
      <c r="E472" s="231">
        <f aca="true" t="shared" si="69" ref="E472:H474">SUM(E473)</f>
        <v>100000</v>
      </c>
      <c r="F472" s="337">
        <f t="shared" si="69"/>
        <v>100000</v>
      </c>
      <c r="G472" s="337">
        <f t="shared" si="69"/>
        <v>80000</v>
      </c>
      <c r="H472" s="337">
        <f t="shared" si="69"/>
        <v>60000</v>
      </c>
      <c r="I472" s="389">
        <f>AVERAGE(G472/F472*100)</f>
        <v>80</v>
      </c>
      <c r="J472" s="389">
        <f>AVERAGE(H472/G472*100)</f>
        <v>75</v>
      </c>
    </row>
    <row r="473" spans="1:10" s="159" customFormat="1" ht="13.5">
      <c r="A473" s="152" t="s">
        <v>362</v>
      </c>
      <c r="B473" s="148"/>
      <c r="C473" s="191">
        <v>42</v>
      </c>
      <c r="D473" s="192" t="s">
        <v>254</v>
      </c>
      <c r="E473" s="150">
        <f t="shared" si="69"/>
        <v>100000</v>
      </c>
      <c r="F473" s="345">
        <f t="shared" si="69"/>
        <v>100000</v>
      </c>
      <c r="G473" s="345">
        <v>80000</v>
      </c>
      <c r="H473" s="345">
        <v>60000</v>
      </c>
      <c r="I473" s="387">
        <f aca="true" t="shared" si="70" ref="I473:J475">AVERAGE(G473/F473*100)</f>
        <v>80</v>
      </c>
      <c r="J473" s="387">
        <f t="shared" si="70"/>
        <v>75</v>
      </c>
    </row>
    <row r="474" spans="1:10" s="159" customFormat="1" ht="13.5">
      <c r="A474" s="152" t="s">
        <v>362</v>
      </c>
      <c r="B474" s="148"/>
      <c r="C474" s="191">
        <v>421</v>
      </c>
      <c r="D474" s="192" t="s">
        <v>98</v>
      </c>
      <c r="E474" s="150">
        <f t="shared" si="69"/>
        <v>100000</v>
      </c>
      <c r="F474" s="345">
        <f t="shared" si="69"/>
        <v>100000</v>
      </c>
      <c r="G474" s="345"/>
      <c r="H474" s="345"/>
      <c r="I474" s="387">
        <f t="shared" si="70"/>
        <v>0</v>
      </c>
      <c r="J474" s="387"/>
    </row>
    <row r="475" spans="1:10" s="159" customFormat="1" ht="13.5" hidden="1">
      <c r="A475" s="152" t="s">
        <v>362</v>
      </c>
      <c r="B475" s="152">
        <v>105</v>
      </c>
      <c r="C475" s="193">
        <v>42145</v>
      </c>
      <c r="D475" s="194" t="s">
        <v>255</v>
      </c>
      <c r="E475" s="154">
        <v>100000</v>
      </c>
      <c r="F475" s="348">
        <v>100000</v>
      </c>
      <c r="G475" s="348"/>
      <c r="H475" s="348"/>
      <c r="I475" s="387">
        <f t="shared" si="70"/>
        <v>0</v>
      </c>
      <c r="J475" s="387"/>
    </row>
    <row r="476" spans="3:10" s="155" customFormat="1" ht="14.25" thickBot="1">
      <c r="C476" s="266"/>
      <c r="D476" s="267"/>
      <c r="E476" s="261"/>
      <c r="F476" s="372"/>
      <c r="G476" s="372"/>
      <c r="H476" s="372"/>
      <c r="I476" s="302"/>
      <c r="J476" s="302"/>
    </row>
    <row r="477" spans="1:10" s="246" customFormat="1" ht="17.25" thickBot="1">
      <c r="A477" s="720" t="s">
        <v>262</v>
      </c>
      <c r="B477" s="721"/>
      <c r="C477" s="721"/>
      <c r="D477" s="721"/>
      <c r="E477" s="253">
        <f>SUM(E479)</f>
        <v>0</v>
      </c>
      <c r="F477" s="338">
        <f>SUM(F479)</f>
        <v>50000</v>
      </c>
      <c r="G477" s="338">
        <f>SUM(G479)</f>
        <v>0</v>
      </c>
      <c r="H477" s="338">
        <f>SUM(H479)</f>
        <v>0</v>
      </c>
      <c r="I477" s="301">
        <f>AVERAGE(G477/F477*100)</f>
        <v>0</v>
      </c>
      <c r="J477" s="301">
        <v>0</v>
      </c>
    </row>
    <row r="478" spans="1:10" s="246" customFormat="1" ht="17.25" thickBot="1">
      <c r="A478" s="258"/>
      <c r="B478" s="258"/>
      <c r="C478" s="258"/>
      <c r="D478" s="258"/>
      <c r="E478" s="259"/>
      <c r="F478" s="362"/>
      <c r="G478" s="362"/>
      <c r="H478" s="362"/>
      <c r="I478" s="302"/>
      <c r="J478" s="302"/>
    </row>
    <row r="479" spans="1:10" s="122" customFormat="1" ht="15.75" thickBot="1">
      <c r="A479" s="718" t="s">
        <v>263</v>
      </c>
      <c r="B479" s="719"/>
      <c r="C479" s="719"/>
      <c r="D479" s="719"/>
      <c r="E479" s="137">
        <f>SUM(E483)</f>
        <v>0</v>
      </c>
      <c r="F479" s="340">
        <f>SUM(F483)</f>
        <v>50000</v>
      </c>
      <c r="G479" s="340">
        <f>SUM(G483)</f>
        <v>0</v>
      </c>
      <c r="H479" s="340">
        <f>SUM(H483)</f>
        <v>0</v>
      </c>
      <c r="I479" s="303">
        <f>AVERAGE(G479/F479*100)</f>
        <v>0</v>
      </c>
      <c r="J479" s="303">
        <v>0</v>
      </c>
    </row>
    <row r="480" spans="1:10" s="122" customFormat="1" ht="15">
      <c r="A480" s="124"/>
      <c r="B480" s="124"/>
      <c r="C480" s="124"/>
      <c r="D480" s="124"/>
      <c r="E480" s="250"/>
      <c r="F480" s="366"/>
      <c r="G480" s="366"/>
      <c r="H480" s="366"/>
      <c r="I480" s="302"/>
      <c r="J480" s="302"/>
    </row>
    <row r="481" spans="2:10" ht="13.5">
      <c r="B481" s="134"/>
      <c r="C481" s="242"/>
      <c r="D481" s="236" t="s">
        <v>227</v>
      </c>
      <c r="E481" s="143"/>
      <c r="F481" s="342"/>
      <c r="G481" s="342"/>
      <c r="H481" s="342"/>
      <c r="I481" s="312"/>
      <c r="J481" s="312"/>
    </row>
    <row r="482" spans="2:10" ht="13.5">
      <c r="B482" s="134"/>
      <c r="C482" s="242"/>
      <c r="D482" s="291" t="s">
        <v>199</v>
      </c>
      <c r="E482" s="145"/>
      <c r="F482" s="343"/>
      <c r="G482" s="343"/>
      <c r="H482" s="343"/>
      <c r="I482" s="313"/>
      <c r="J482" s="313"/>
    </row>
    <row r="483" spans="2:10" ht="13.5">
      <c r="B483" s="134"/>
      <c r="C483" s="242"/>
      <c r="D483" s="330" t="s">
        <v>343</v>
      </c>
      <c r="E483" s="231">
        <f aca="true" t="shared" si="71" ref="E483:H485">SUM(E484)</f>
        <v>0</v>
      </c>
      <c r="F483" s="337">
        <f t="shared" si="71"/>
        <v>50000</v>
      </c>
      <c r="G483" s="337">
        <f t="shared" si="71"/>
        <v>0</v>
      </c>
      <c r="H483" s="337">
        <f t="shared" si="71"/>
        <v>0</v>
      </c>
      <c r="I483" s="389">
        <f>AVERAGE(G483/F483*100)</f>
        <v>0</v>
      </c>
      <c r="J483" s="389">
        <v>0</v>
      </c>
    </row>
    <row r="484" spans="1:10" s="159" customFormat="1" ht="13.5">
      <c r="A484" s="179" t="s">
        <v>296</v>
      </c>
      <c r="B484" s="148"/>
      <c r="C484" s="191">
        <v>42</v>
      </c>
      <c r="D484" s="268" t="s">
        <v>254</v>
      </c>
      <c r="E484" s="150">
        <f t="shared" si="71"/>
        <v>0</v>
      </c>
      <c r="F484" s="345">
        <f t="shared" si="71"/>
        <v>50000</v>
      </c>
      <c r="G484" s="345">
        <f t="shared" si="71"/>
        <v>0</v>
      </c>
      <c r="H484" s="345">
        <f t="shared" si="71"/>
        <v>0</v>
      </c>
      <c r="I484" s="387">
        <f>AVERAGE(G484/F484*100)</f>
        <v>0</v>
      </c>
      <c r="J484" s="387">
        <v>0</v>
      </c>
    </row>
    <row r="485" spans="1:10" s="178" customFormat="1" ht="13.5">
      <c r="A485" s="179" t="s">
        <v>296</v>
      </c>
      <c r="B485" s="148"/>
      <c r="C485" s="191">
        <v>426</v>
      </c>
      <c r="D485" s="192" t="s">
        <v>117</v>
      </c>
      <c r="E485" s="150">
        <f t="shared" si="71"/>
        <v>0</v>
      </c>
      <c r="F485" s="345">
        <f t="shared" si="71"/>
        <v>50000</v>
      </c>
      <c r="G485" s="345"/>
      <c r="H485" s="345"/>
      <c r="I485" s="387">
        <f>AVERAGE(G485/F485*100)</f>
        <v>0</v>
      </c>
      <c r="J485" s="387"/>
    </row>
    <row r="486" spans="1:10" s="178" customFormat="1" ht="13.5" hidden="1">
      <c r="A486" s="179" t="s">
        <v>296</v>
      </c>
      <c r="B486" s="152">
        <v>106</v>
      </c>
      <c r="C486" s="193">
        <v>42637</v>
      </c>
      <c r="D486" s="194" t="s">
        <v>264</v>
      </c>
      <c r="E486" s="154">
        <v>0</v>
      </c>
      <c r="F486" s="348">
        <v>50000</v>
      </c>
      <c r="G486" s="348"/>
      <c r="H486" s="348"/>
      <c r="I486" s="387">
        <f>AVERAGE(G486/F486*100)</f>
        <v>0</v>
      </c>
      <c r="J486" s="387"/>
    </row>
    <row r="487" spans="1:10" s="178" customFormat="1" ht="14.25" thickBot="1">
      <c r="A487" s="156"/>
      <c r="B487" s="156"/>
      <c r="C487" s="201"/>
      <c r="D487" s="202"/>
      <c r="E487" s="158"/>
      <c r="F487" s="350"/>
      <c r="G487" s="350"/>
      <c r="H487" s="350"/>
      <c r="I487" s="307"/>
      <c r="J487" s="307"/>
    </row>
    <row r="488" spans="1:10" s="246" customFormat="1" ht="17.25" thickBot="1">
      <c r="A488" s="720" t="s">
        <v>289</v>
      </c>
      <c r="B488" s="721"/>
      <c r="C488" s="721"/>
      <c r="D488" s="721"/>
      <c r="E488" s="253">
        <f>SUM(E490)</f>
        <v>0</v>
      </c>
      <c r="F488" s="338">
        <f>SUM(F490)</f>
        <v>10000</v>
      </c>
      <c r="G488" s="338">
        <f>SUM(G490)</f>
        <v>10000</v>
      </c>
      <c r="H488" s="338">
        <f>SUM(H490)</f>
        <v>10000</v>
      </c>
      <c r="I488" s="301">
        <f>AVERAGE(G488/F488*100)</f>
        <v>100</v>
      </c>
      <c r="J488" s="301">
        <f>AVERAGE(H488/G488*100)</f>
        <v>100</v>
      </c>
    </row>
    <row r="489" spans="1:10" s="246" customFormat="1" ht="17.25" thickBot="1">
      <c r="A489" s="258"/>
      <c r="B489" s="258"/>
      <c r="C489" s="258"/>
      <c r="D489" s="258"/>
      <c r="E489" s="259"/>
      <c r="F489" s="362"/>
      <c r="G489" s="362"/>
      <c r="H489" s="362"/>
      <c r="I489" s="302"/>
      <c r="J489" s="302"/>
    </row>
    <row r="490" spans="1:10" s="122" customFormat="1" ht="15.75" thickBot="1">
      <c r="A490" s="718" t="s">
        <v>290</v>
      </c>
      <c r="B490" s="719"/>
      <c r="C490" s="719"/>
      <c r="D490" s="719"/>
      <c r="E490" s="137">
        <f>SUM(E494)</f>
        <v>0</v>
      </c>
      <c r="F490" s="340">
        <f>SUM(F494)</f>
        <v>10000</v>
      </c>
      <c r="G490" s="340">
        <f>SUM(G494)</f>
        <v>10000</v>
      </c>
      <c r="H490" s="340">
        <f>SUM(H494)</f>
        <v>10000</v>
      </c>
      <c r="I490" s="303">
        <f>AVERAGE(G490/F490*100)</f>
        <v>100</v>
      </c>
      <c r="J490" s="303">
        <f>AVERAGE(H490/G490*100)</f>
        <v>100</v>
      </c>
    </row>
    <row r="491" spans="1:10" s="122" customFormat="1" ht="15">
      <c r="A491" s="124"/>
      <c r="B491" s="124"/>
      <c r="C491" s="124"/>
      <c r="D491" s="124"/>
      <c r="E491" s="250"/>
      <c r="F491" s="366"/>
      <c r="G491" s="366"/>
      <c r="H491" s="366"/>
      <c r="I491" s="302"/>
      <c r="J491" s="302"/>
    </row>
    <row r="492" spans="2:10" ht="13.5">
      <c r="B492" s="134"/>
      <c r="C492" s="242"/>
      <c r="D492" s="236" t="s">
        <v>227</v>
      </c>
      <c r="E492" s="143"/>
      <c r="F492" s="342"/>
      <c r="G492" s="342"/>
      <c r="H492" s="342"/>
      <c r="I492" s="312"/>
      <c r="J492" s="312"/>
    </row>
    <row r="493" spans="2:10" ht="13.5">
      <c r="B493" s="134"/>
      <c r="C493" s="242"/>
      <c r="D493" s="291" t="s">
        <v>201</v>
      </c>
      <c r="E493" s="145"/>
      <c r="F493" s="343"/>
      <c r="G493" s="343"/>
      <c r="H493" s="343"/>
      <c r="I493" s="313"/>
      <c r="J493" s="313"/>
    </row>
    <row r="494" spans="2:10" ht="13.5">
      <c r="B494" s="134"/>
      <c r="C494" s="242"/>
      <c r="D494" s="330" t="s">
        <v>344</v>
      </c>
      <c r="E494" s="231">
        <f aca="true" t="shared" si="72" ref="E494:H496">SUM(E495)</f>
        <v>0</v>
      </c>
      <c r="F494" s="337">
        <f t="shared" si="72"/>
        <v>10000</v>
      </c>
      <c r="G494" s="337">
        <f t="shared" si="72"/>
        <v>10000</v>
      </c>
      <c r="H494" s="337">
        <f t="shared" si="72"/>
        <v>10000</v>
      </c>
      <c r="I494" s="389">
        <f>AVERAGE(G494/F494*100)</f>
        <v>100</v>
      </c>
      <c r="J494" s="389">
        <f>AVERAGE(H494/G494*100)</f>
        <v>100</v>
      </c>
    </row>
    <row r="495" spans="1:10" s="159" customFormat="1" ht="13.5">
      <c r="A495" s="179" t="s">
        <v>296</v>
      </c>
      <c r="B495" s="148"/>
      <c r="C495" s="191">
        <v>32</v>
      </c>
      <c r="D495" s="268" t="s">
        <v>48</v>
      </c>
      <c r="E495" s="150">
        <f t="shared" si="72"/>
        <v>0</v>
      </c>
      <c r="F495" s="345">
        <f t="shared" si="72"/>
        <v>10000</v>
      </c>
      <c r="G495" s="345">
        <v>10000</v>
      </c>
      <c r="H495" s="345">
        <v>10000</v>
      </c>
      <c r="I495" s="387">
        <f aca="true" t="shared" si="73" ref="I495:J497">AVERAGE(G495/F495*100)</f>
        <v>100</v>
      </c>
      <c r="J495" s="387">
        <f t="shared" si="73"/>
        <v>100</v>
      </c>
    </row>
    <row r="496" spans="1:10" s="178" customFormat="1" ht="13.5">
      <c r="A496" s="179" t="s">
        <v>296</v>
      </c>
      <c r="B496" s="148"/>
      <c r="C496" s="191">
        <v>329</v>
      </c>
      <c r="D496" s="192" t="s">
        <v>66</v>
      </c>
      <c r="E496" s="150">
        <f t="shared" si="72"/>
        <v>0</v>
      </c>
      <c r="F496" s="345">
        <f t="shared" si="72"/>
        <v>10000</v>
      </c>
      <c r="G496" s="345"/>
      <c r="H496" s="345"/>
      <c r="I496" s="387">
        <f t="shared" si="73"/>
        <v>0</v>
      </c>
      <c r="J496" s="387"/>
    </row>
    <row r="497" spans="1:10" s="178" customFormat="1" ht="13.5" hidden="1">
      <c r="A497" s="179" t="s">
        <v>296</v>
      </c>
      <c r="B497" s="152">
        <v>107</v>
      </c>
      <c r="C497" s="193">
        <v>3294</v>
      </c>
      <c r="D497" s="194" t="s">
        <v>291</v>
      </c>
      <c r="E497" s="154">
        <v>0</v>
      </c>
      <c r="F497" s="348">
        <v>10000</v>
      </c>
      <c r="G497" s="348"/>
      <c r="H497" s="348"/>
      <c r="I497" s="387">
        <f t="shared" si="73"/>
        <v>0</v>
      </c>
      <c r="J497" s="387"/>
    </row>
    <row r="498" spans="1:10" s="178" customFormat="1" ht="14.25" thickBot="1">
      <c r="A498" s="156"/>
      <c r="B498" s="156"/>
      <c r="C498" s="201"/>
      <c r="D498" s="202"/>
      <c r="E498" s="158"/>
      <c r="F498" s="350"/>
      <c r="G498" s="350"/>
      <c r="H498" s="350"/>
      <c r="I498" s="307"/>
      <c r="J498" s="307"/>
    </row>
    <row r="499" spans="1:10" s="377" customFormat="1" ht="23.25" customHeight="1" thickBot="1">
      <c r="A499" s="736" t="s">
        <v>112</v>
      </c>
      <c r="B499" s="737"/>
      <c r="C499" s="737"/>
      <c r="D499" s="737"/>
      <c r="E499" s="375">
        <f>SUM(E42+E10+E133+E176+E208+E253+E325+E336+E477)</f>
        <v>5608000</v>
      </c>
      <c r="F499" s="376">
        <f>SUM(F42+F10+F133+F176+F208+F253+F325+F336+F477+F488)</f>
        <v>8864000</v>
      </c>
      <c r="G499" s="376">
        <f>SUM(G42+G10+G133+G176+G208+G253+G325+G336+G477+G488)</f>
        <v>5897500</v>
      </c>
      <c r="H499" s="376">
        <f>SUM(H42+H10+H133+H176+H208+H253+H325+H336+H477+H488)</f>
        <v>6257000</v>
      </c>
      <c r="I499" s="319">
        <f>AVERAGE(G499/F499*100)</f>
        <v>66.53316787003611</v>
      </c>
      <c r="J499" s="319">
        <f>AVERAGE(H499/G499*100)</f>
        <v>106.0958033064858</v>
      </c>
    </row>
    <row r="500" spans="2:10" ht="12.75">
      <c r="B500" s="130"/>
      <c r="C500" s="130"/>
      <c r="D500" s="130"/>
      <c r="E500" s="130"/>
      <c r="F500" s="374"/>
      <c r="G500" s="383"/>
      <c r="H500" s="383"/>
      <c r="I500" s="317"/>
      <c r="J500" s="317"/>
    </row>
    <row r="501" ht="12.75">
      <c r="D501" s="186"/>
    </row>
    <row r="502" ht="12.75">
      <c r="D502" s="186"/>
    </row>
    <row r="503" ht="12.75">
      <c r="D503" s="186"/>
    </row>
    <row r="504" ht="12.75">
      <c r="D504" s="186"/>
    </row>
    <row r="505" ht="12.75">
      <c r="D505" s="186"/>
    </row>
    <row r="506" ht="12.75">
      <c r="D506" s="186"/>
    </row>
  </sheetData>
  <sheetProtection/>
  <mergeCells count="40"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13"/>
  <sheetViews>
    <sheetView tabSelected="1" view="pageBreakPreview" zoomScaleSheetLayoutView="100" workbookViewId="0" topLeftCell="A1">
      <selection activeCell="E48" sqref="E48"/>
    </sheetView>
  </sheetViews>
  <sheetFormatPr defaultColWidth="9.140625" defaultRowHeight="12.75"/>
  <cols>
    <col min="1" max="1" width="13.8515625" style="413" customWidth="1"/>
    <col min="2" max="2" width="7.57421875" style="413" customWidth="1"/>
    <col min="3" max="3" width="8.7109375" style="413" customWidth="1"/>
    <col min="4" max="4" width="67.8515625" style="413" customWidth="1"/>
    <col min="5" max="5" width="18.7109375" style="413" customWidth="1"/>
    <col min="6" max="6" width="17.7109375" style="413" customWidth="1"/>
    <col min="7" max="7" width="19.7109375" style="413" customWidth="1"/>
    <col min="8" max="8" width="8.8515625" style="555" customWidth="1"/>
    <col min="9" max="16384" width="8.8515625" style="413" customWidth="1"/>
  </cols>
  <sheetData>
    <row r="1" spans="1:9" ht="13.5">
      <c r="A1" s="781"/>
      <c r="B1" s="782"/>
      <c r="C1" s="782"/>
      <c r="D1" s="782"/>
      <c r="E1" s="782"/>
      <c r="F1" s="782"/>
      <c r="G1" s="782"/>
      <c r="H1" s="783"/>
      <c r="I1" s="527"/>
    </row>
    <row r="2" spans="1:9" ht="13.5">
      <c r="A2" s="784"/>
      <c r="B2" s="785"/>
      <c r="C2" s="785"/>
      <c r="D2" s="785"/>
      <c r="E2" s="785"/>
      <c r="F2" s="785"/>
      <c r="G2" s="785"/>
      <c r="H2" s="786"/>
      <c r="I2" s="527"/>
    </row>
    <row r="3" spans="1:9" ht="18" customHeight="1">
      <c r="A3" s="780" t="s">
        <v>760</v>
      </c>
      <c r="B3" s="780"/>
      <c r="C3" s="780"/>
      <c r="D3" s="780"/>
      <c r="E3" s="780"/>
      <c r="F3" s="780"/>
      <c r="G3" s="780"/>
      <c r="H3" s="571"/>
      <c r="I3" s="527"/>
    </row>
    <row r="4" spans="1:8" ht="17.25" customHeight="1" thickBot="1">
      <c r="A4" s="572"/>
      <c r="B4" s="572"/>
      <c r="C4" s="572"/>
      <c r="D4" s="572"/>
      <c r="E4" s="572"/>
      <c r="F4" s="572"/>
      <c r="G4" s="572"/>
      <c r="H4" s="572"/>
    </row>
    <row r="5" spans="1:8" s="499" customFormat="1" ht="46.5" customHeight="1" thickBot="1">
      <c r="A5" s="545" t="s">
        <v>176</v>
      </c>
      <c r="B5" s="549" t="s">
        <v>111</v>
      </c>
      <c r="C5" s="547" t="s">
        <v>11</v>
      </c>
      <c r="D5" s="546" t="s">
        <v>12</v>
      </c>
      <c r="E5" s="548" t="s">
        <v>720</v>
      </c>
      <c r="F5" s="548" t="s">
        <v>724</v>
      </c>
      <c r="G5" s="548" t="s">
        <v>745</v>
      </c>
      <c r="H5" s="644" t="s">
        <v>725</v>
      </c>
    </row>
    <row r="6" spans="1:8" s="602" customFormat="1" ht="15" thickBot="1" thickTop="1">
      <c r="A6" s="601">
        <v>1</v>
      </c>
      <c r="B6" s="544">
        <v>2</v>
      </c>
      <c r="C6" s="544">
        <v>3</v>
      </c>
      <c r="D6" s="544">
        <v>4</v>
      </c>
      <c r="E6" s="544">
        <v>5</v>
      </c>
      <c r="F6" s="544">
        <v>6</v>
      </c>
      <c r="G6" s="544">
        <v>7</v>
      </c>
      <c r="H6" s="645">
        <v>8</v>
      </c>
    </row>
    <row r="7" spans="1:8" s="556" customFormat="1" ht="21" thickBot="1">
      <c r="A7" s="769" t="s">
        <v>627</v>
      </c>
      <c r="B7" s="770"/>
      <c r="C7" s="770"/>
      <c r="D7" s="771"/>
      <c r="E7" s="580">
        <f>SUM(E8)</f>
        <v>15447500</v>
      </c>
      <c r="F7" s="580">
        <f>SUM(F8)</f>
        <v>-6680309</v>
      </c>
      <c r="G7" s="580">
        <f>SUM(G8)</f>
        <v>8767191</v>
      </c>
      <c r="H7" s="646">
        <f>AVERAGE(F7/E7*100)</f>
        <v>-43.245243566920216</v>
      </c>
    </row>
    <row r="8" spans="1:8" s="557" customFormat="1" ht="43.5" customHeight="1" thickBot="1">
      <c r="A8" s="766" t="s">
        <v>628</v>
      </c>
      <c r="B8" s="767"/>
      <c r="C8" s="767"/>
      <c r="D8" s="768"/>
      <c r="E8" s="581">
        <f>SUM(E511)</f>
        <v>15447500</v>
      </c>
      <c r="F8" s="581">
        <f>SUM(F511)</f>
        <v>-6680309</v>
      </c>
      <c r="G8" s="581">
        <f>SUM(G511)</f>
        <v>8767191</v>
      </c>
      <c r="H8" s="647">
        <f>AVERAGE(F8/E8*100)</f>
        <v>-43.245243566920216</v>
      </c>
    </row>
    <row r="9" spans="1:8" s="553" customFormat="1" ht="18" thickBot="1">
      <c r="A9" s="772" t="s">
        <v>405</v>
      </c>
      <c r="B9" s="773"/>
      <c r="C9" s="773"/>
      <c r="D9" s="774"/>
      <c r="E9" s="582">
        <f>SUM(E12+E28+E59+E69+E75+E81)</f>
        <v>1372500</v>
      </c>
      <c r="F9" s="582">
        <f>SUM(F12+F28+F59+F69+F75+F81)</f>
        <v>-228500</v>
      </c>
      <c r="G9" s="582">
        <f>SUM(G12+G28+G59+G69+G75+G81)</f>
        <v>1144000</v>
      </c>
      <c r="H9" s="609">
        <f>AVERAGE(F9/E9*100)</f>
        <v>-16.64845173041894</v>
      </c>
    </row>
    <row r="10" spans="1:8" ht="13.5">
      <c r="A10" s="538"/>
      <c r="B10" s="526"/>
      <c r="C10" s="526"/>
      <c r="D10" s="543" t="s">
        <v>182</v>
      </c>
      <c r="E10" s="583"/>
      <c r="F10" s="583"/>
      <c r="G10" s="583"/>
      <c r="H10" s="762">
        <f>AVERAGE(G12/E12*100)</f>
        <v>95.9499263622975</v>
      </c>
    </row>
    <row r="11" spans="1:8" ht="13.5">
      <c r="A11" s="534"/>
      <c r="B11" s="525"/>
      <c r="C11" s="525"/>
      <c r="D11" s="528" t="s">
        <v>186</v>
      </c>
      <c r="E11" s="584"/>
      <c r="F11" s="584"/>
      <c r="G11" s="584"/>
      <c r="H11" s="754"/>
    </row>
    <row r="12" spans="1:8" s="561" customFormat="1" ht="15">
      <c r="A12" s="558"/>
      <c r="B12" s="559"/>
      <c r="C12" s="559"/>
      <c r="D12" s="560" t="s">
        <v>406</v>
      </c>
      <c r="E12" s="585">
        <f>SUM(E13+E20)</f>
        <v>679000</v>
      </c>
      <c r="F12" s="585">
        <f>SUM(F13+F20)</f>
        <v>-27500</v>
      </c>
      <c r="G12" s="585">
        <f>SUM(G13+G20)</f>
        <v>651500</v>
      </c>
      <c r="H12" s="755"/>
    </row>
    <row r="13" spans="1:8" s="425" customFormat="1" ht="13.5">
      <c r="A13" s="501" t="s">
        <v>407</v>
      </c>
      <c r="B13" s="519"/>
      <c r="C13" s="524">
        <v>31</v>
      </c>
      <c r="D13" s="509" t="s">
        <v>42</v>
      </c>
      <c r="E13" s="586">
        <f>SUM(E14+E16+E18)</f>
        <v>623000</v>
      </c>
      <c r="F13" s="586">
        <f>SUM(F14+F16+F18)</f>
        <v>-1500</v>
      </c>
      <c r="G13" s="586">
        <f>SUM(G14+G16+G18)</f>
        <v>621500</v>
      </c>
      <c r="H13" s="603">
        <f>AVERAGE(G13/E13*100)</f>
        <v>99.75922953451042</v>
      </c>
    </row>
    <row r="14" spans="1:8" ht="13.5">
      <c r="A14" s="512" t="s">
        <v>407</v>
      </c>
      <c r="B14" s="506"/>
      <c r="C14" s="507">
        <v>311</v>
      </c>
      <c r="D14" s="508" t="s">
        <v>187</v>
      </c>
      <c r="E14" s="587">
        <f>E15</f>
        <v>500000</v>
      </c>
      <c r="F14" s="587">
        <f>F15</f>
        <v>500</v>
      </c>
      <c r="G14" s="587">
        <f>G15</f>
        <v>500500</v>
      </c>
      <c r="H14" s="603">
        <f aca="true" t="shared" si="0" ref="H14:H25">AVERAGE(G14/E14*100)</f>
        <v>100.1</v>
      </c>
    </row>
    <row r="15" spans="1:8" ht="13.5">
      <c r="A15" s="512" t="s">
        <v>407</v>
      </c>
      <c r="B15" s="506" t="s">
        <v>408</v>
      </c>
      <c r="C15" s="507">
        <v>3111</v>
      </c>
      <c r="D15" s="508" t="s">
        <v>188</v>
      </c>
      <c r="E15" s="588">
        <v>500000</v>
      </c>
      <c r="F15" s="588">
        <v>500</v>
      </c>
      <c r="G15" s="579">
        <f>E15+F15</f>
        <v>500500</v>
      </c>
      <c r="H15" s="603">
        <f t="shared" si="0"/>
        <v>100.1</v>
      </c>
    </row>
    <row r="16" spans="1:8" ht="13.5">
      <c r="A16" s="512" t="s">
        <v>407</v>
      </c>
      <c r="B16" s="506"/>
      <c r="C16" s="507">
        <v>312</v>
      </c>
      <c r="D16" s="508" t="s">
        <v>44</v>
      </c>
      <c r="E16" s="588">
        <f>E17</f>
        <v>38000</v>
      </c>
      <c r="F16" s="588">
        <f>F17</f>
        <v>0</v>
      </c>
      <c r="G16" s="588">
        <f>G17</f>
        <v>38000</v>
      </c>
      <c r="H16" s="603">
        <f t="shared" si="0"/>
        <v>100</v>
      </c>
    </row>
    <row r="17" spans="1:8" ht="13.5">
      <c r="A17" s="512" t="s">
        <v>407</v>
      </c>
      <c r="B17" s="506" t="s">
        <v>409</v>
      </c>
      <c r="C17" s="507">
        <v>3121</v>
      </c>
      <c r="D17" s="508" t="s">
        <v>44</v>
      </c>
      <c r="E17" s="588">
        <v>38000</v>
      </c>
      <c r="F17" s="588"/>
      <c r="G17" s="579">
        <f>E17+F17</f>
        <v>38000</v>
      </c>
      <c r="H17" s="603">
        <f t="shared" si="0"/>
        <v>100</v>
      </c>
    </row>
    <row r="18" spans="1:8" ht="13.5">
      <c r="A18" s="512" t="s">
        <v>407</v>
      </c>
      <c r="B18" s="506"/>
      <c r="C18" s="507">
        <v>313</v>
      </c>
      <c r="D18" s="508" t="s">
        <v>45</v>
      </c>
      <c r="E18" s="588">
        <f>E19</f>
        <v>85000</v>
      </c>
      <c r="F18" s="588">
        <f>F19</f>
        <v>-2000</v>
      </c>
      <c r="G18" s="588">
        <f>G19</f>
        <v>83000</v>
      </c>
      <c r="H18" s="603">
        <f t="shared" si="0"/>
        <v>97.6470588235294</v>
      </c>
    </row>
    <row r="19" spans="1:8" ht="13.5">
      <c r="A19" s="512" t="s">
        <v>407</v>
      </c>
      <c r="B19" s="506" t="s">
        <v>410</v>
      </c>
      <c r="C19" s="507">
        <v>3132</v>
      </c>
      <c r="D19" s="508" t="s">
        <v>189</v>
      </c>
      <c r="E19" s="588">
        <v>85000</v>
      </c>
      <c r="F19" s="588">
        <v>-2000</v>
      </c>
      <c r="G19" s="579">
        <f>E19+F19</f>
        <v>83000</v>
      </c>
      <c r="H19" s="603">
        <f t="shared" si="0"/>
        <v>97.6470588235294</v>
      </c>
    </row>
    <row r="20" spans="1:8" s="425" customFormat="1" ht="13.5">
      <c r="A20" s="535" t="s">
        <v>407</v>
      </c>
      <c r="B20" s="504"/>
      <c r="C20" s="494">
        <v>32</v>
      </c>
      <c r="D20" s="505" t="s">
        <v>48</v>
      </c>
      <c r="E20" s="589">
        <f>E21</f>
        <v>56000</v>
      </c>
      <c r="F20" s="589">
        <f>F21</f>
        <v>-26000</v>
      </c>
      <c r="G20" s="589">
        <f>G21</f>
        <v>30000</v>
      </c>
      <c r="H20" s="603">
        <f t="shared" si="0"/>
        <v>53.57142857142857</v>
      </c>
    </row>
    <row r="21" spans="1:8" ht="13.5">
      <c r="A21" s="512" t="s">
        <v>407</v>
      </c>
      <c r="B21" s="506"/>
      <c r="C21" s="507">
        <v>321</v>
      </c>
      <c r="D21" s="508" t="s">
        <v>49</v>
      </c>
      <c r="E21" s="588">
        <f>SUM(E22:E25)</f>
        <v>56000</v>
      </c>
      <c r="F21" s="588">
        <f>SUM(F22:F25)</f>
        <v>-26000</v>
      </c>
      <c r="G21" s="588">
        <f>SUM(G22:G25)</f>
        <v>30000</v>
      </c>
      <c r="H21" s="603">
        <f t="shared" si="0"/>
        <v>53.57142857142857</v>
      </c>
    </row>
    <row r="22" spans="1:8" ht="13.5">
      <c r="A22" s="512" t="s">
        <v>407</v>
      </c>
      <c r="B22" s="506" t="s">
        <v>566</v>
      </c>
      <c r="C22" s="507">
        <v>3211</v>
      </c>
      <c r="D22" s="508" t="s">
        <v>50</v>
      </c>
      <c r="E22" s="588">
        <v>10000</v>
      </c>
      <c r="F22" s="588">
        <v>-9000</v>
      </c>
      <c r="G22" s="579">
        <f>E22+F22</f>
        <v>1000</v>
      </c>
      <c r="H22" s="603">
        <f t="shared" si="0"/>
        <v>10</v>
      </c>
    </row>
    <row r="23" spans="1:8" ht="13.5">
      <c r="A23" s="512" t="s">
        <v>407</v>
      </c>
      <c r="B23" s="506" t="s">
        <v>411</v>
      </c>
      <c r="C23" s="507">
        <v>3212</v>
      </c>
      <c r="D23" s="508" t="s">
        <v>51</v>
      </c>
      <c r="E23" s="588">
        <v>30000</v>
      </c>
      <c r="F23" s="588">
        <v>-6000</v>
      </c>
      <c r="G23" s="579">
        <f>E23+F23</f>
        <v>24000</v>
      </c>
      <c r="H23" s="603">
        <f t="shared" si="0"/>
        <v>80</v>
      </c>
    </row>
    <row r="24" spans="1:8" ht="13.5">
      <c r="A24" s="512" t="s">
        <v>407</v>
      </c>
      <c r="B24" s="506" t="s">
        <v>412</v>
      </c>
      <c r="C24" s="507">
        <v>3213</v>
      </c>
      <c r="D24" s="508" t="s">
        <v>52</v>
      </c>
      <c r="E24" s="588">
        <v>10000</v>
      </c>
      <c r="F24" s="588">
        <v>-8000</v>
      </c>
      <c r="G24" s="579">
        <f>E24+F24</f>
        <v>2000</v>
      </c>
      <c r="H24" s="603">
        <f t="shared" si="0"/>
        <v>20</v>
      </c>
    </row>
    <row r="25" spans="1:8" ht="14.25" thickBot="1">
      <c r="A25" s="536" t="s">
        <v>407</v>
      </c>
      <c r="B25" s="520" t="s">
        <v>413</v>
      </c>
      <c r="C25" s="521">
        <v>3214</v>
      </c>
      <c r="D25" s="522" t="s">
        <v>191</v>
      </c>
      <c r="E25" s="590">
        <v>6000</v>
      </c>
      <c r="F25" s="590">
        <v>-3000</v>
      </c>
      <c r="G25" s="608">
        <f>E25+F25</f>
        <v>3000</v>
      </c>
      <c r="H25" s="603">
        <f t="shared" si="0"/>
        <v>50</v>
      </c>
    </row>
    <row r="26" spans="1:8" ht="14.25" thickTop="1">
      <c r="A26" s="534"/>
      <c r="B26" s="525"/>
      <c r="C26" s="525"/>
      <c r="D26" s="528" t="s">
        <v>182</v>
      </c>
      <c r="E26" s="584"/>
      <c r="F26" s="584"/>
      <c r="G26" s="584"/>
      <c r="H26" s="762">
        <f>AVERAGE(G28/E28*100)</f>
        <v>76.28596338273758</v>
      </c>
    </row>
    <row r="27" spans="1:8" ht="13.5">
      <c r="A27" s="534"/>
      <c r="B27" s="525"/>
      <c r="C27" s="525"/>
      <c r="D27" s="529" t="s">
        <v>710</v>
      </c>
      <c r="E27" s="584"/>
      <c r="F27" s="584"/>
      <c r="G27" s="584"/>
      <c r="H27" s="754"/>
    </row>
    <row r="28" spans="1:8" s="561" customFormat="1" ht="15">
      <c r="A28" s="558"/>
      <c r="B28" s="559"/>
      <c r="C28" s="559"/>
      <c r="D28" s="560" t="s">
        <v>580</v>
      </c>
      <c r="E28" s="585">
        <f>SUM(E29+E52)</f>
        <v>573500</v>
      </c>
      <c r="F28" s="585">
        <f>SUM(F29+F52)</f>
        <v>-136000</v>
      </c>
      <c r="G28" s="585">
        <f>SUM(G29+G52)</f>
        <v>437500</v>
      </c>
      <c r="H28" s="755"/>
    </row>
    <row r="29" spans="1:8" s="425" customFormat="1" ht="13.5">
      <c r="A29" s="501" t="s">
        <v>415</v>
      </c>
      <c r="B29" s="519"/>
      <c r="C29" s="524">
        <v>32</v>
      </c>
      <c r="D29" s="509" t="s">
        <v>48</v>
      </c>
      <c r="E29" s="591">
        <f>SUM(E30+E36+E45+E47)</f>
        <v>548500</v>
      </c>
      <c r="F29" s="591">
        <f>SUM(F30+F36+F45+F47)</f>
        <v>-133000</v>
      </c>
      <c r="G29" s="591">
        <f>SUM(G30+G36+G45+G47)</f>
        <v>415500</v>
      </c>
      <c r="H29" s="603">
        <f aca="true" t="shared" si="1" ref="H29:H56">AVERAGE(G29/E29*100)</f>
        <v>75.75205104831359</v>
      </c>
    </row>
    <row r="30" spans="1:8" ht="13.5">
      <c r="A30" s="512" t="s">
        <v>415</v>
      </c>
      <c r="B30" s="506"/>
      <c r="C30" s="507">
        <v>322</v>
      </c>
      <c r="D30" s="508" t="s">
        <v>53</v>
      </c>
      <c r="E30" s="588">
        <f>SUM(E31:E35)</f>
        <v>99000</v>
      </c>
      <c r="F30" s="588">
        <f>SUM(F31:F35)</f>
        <v>-11000</v>
      </c>
      <c r="G30" s="588">
        <f>SUM(G31:G35)</f>
        <v>88000</v>
      </c>
      <c r="H30" s="603">
        <f t="shared" si="1"/>
        <v>88.88888888888889</v>
      </c>
    </row>
    <row r="31" spans="1:8" ht="13.5">
      <c r="A31" s="512" t="s">
        <v>415</v>
      </c>
      <c r="B31" s="506" t="s">
        <v>414</v>
      </c>
      <c r="C31" s="507">
        <v>3221</v>
      </c>
      <c r="D31" s="508" t="s">
        <v>54</v>
      </c>
      <c r="E31" s="588">
        <v>25000</v>
      </c>
      <c r="F31" s="588">
        <v>-5000</v>
      </c>
      <c r="G31" s="579">
        <f>E31+F31</f>
        <v>20000</v>
      </c>
      <c r="H31" s="603">
        <f t="shared" si="1"/>
        <v>80</v>
      </c>
    </row>
    <row r="32" spans="1:8" ht="13.5">
      <c r="A32" s="512" t="s">
        <v>415</v>
      </c>
      <c r="B32" s="506" t="s">
        <v>416</v>
      </c>
      <c r="C32" s="507">
        <v>3223</v>
      </c>
      <c r="D32" s="508" t="s">
        <v>55</v>
      </c>
      <c r="E32" s="588">
        <v>55000</v>
      </c>
      <c r="F32" s="588"/>
      <c r="G32" s="579">
        <f>E32+F32</f>
        <v>55000</v>
      </c>
      <c r="H32" s="603">
        <f t="shared" si="1"/>
        <v>100</v>
      </c>
    </row>
    <row r="33" spans="1:8" ht="13.5">
      <c r="A33" s="512" t="s">
        <v>415</v>
      </c>
      <c r="B33" s="506" t="s">
        <v>417</v>
      </c>
      <c r="C33" s="507">
        <v>3224</v>
      </c>
      <c r="D33" s="508" t="s">
        <v>193</v>
      </c>
      <c r="E33" s="588">
        <v>2000</v>
      </c>
      <c r="F33" s="588"/>
      <c r="G33" s="579">
        <f>E33+F33</f>
        <v>2000</v>
      </c>
      <c r="H33" s="603">
        <f t="shared" si="1"/>
        <v>100</v>
      </c>
    </row>
    <row r="34" spans="1:8" ht="13.5">
      <c r="A34" s="512" t="s">
        <v>415</v>
      </c>
      <c r="B34" s="506" t="s">
        <v>418</v>
      </c>
      <c r="C34" s="507">
        <v>3225</v>
      </c>
      <c r="D34" s="508" t="s">
        <v>194</v>
      </c>
      <c r="E34" s="588">
        <v>15000</v>
      </c>
      <c r="F34" s="588">
        <v>-6000</v>
      </c>
      <c r="G34" s="579">
        <f>E34+F34</f>
        <v>9000</v>
      </c>
      <c r="H34" s="603">
        <f t="shared" si="1"/>
        <v>60</v>
      </c>
    </row>
    <row r="35" spans="1:8" ht="13.5">
      <c r="A35" s="512" t="s">
        <v>415</v>
      </c>
      <c r="B35" s="506" t="s">
        <v>419</v>
      </c>
      <c r="C35" s="507">
        <v>3227</v>
      </c>
      <c r="D35" s="508" t="s">
        <v>421</v>
      </c>
      <c r="E35" s="588">
        <v>2000</v>
      </c>
      <c r="F35" s="588"/>
      <c r="G35" s="579">
        <f>E35+F35</f>
        <v>2000</v>
      </c>
      <c r="H35" s="603">
        <f t="shared" si="1"/>
        <v>100</v>
      </c>
    </row>
    <row r="36" spans="1:8" ht="13.5">
      <c r="A36" s="512" t="s">
        <v>415</v>
      </c>
      <c r="B36" s="506"/>
      <c r="C36" s="507">
        <v>323</v>
      </c>
      <c r="D36" s="508" t="s">
        <v>57</v>
      </c>
      <c r="E36" s="588">
        <f>SUM(E37:E44)</f>
        <v>352500</v>
      </c>
      <c r="F36" s="588">
        <f>SUM(F37:F44)</f>
        <v>-104000</v>
      </c>
      <c r="G36" s="588">
        <f>SUM(G37:G44)</f>
        <v>248500</v>
      </c>
      <c r="H36" s="603">
        <f t="shared" si="1"/>
        <v>70.49645390070923</v>
      </c>
    </row>
    <row r="37" spans="1:8" ht="13.5">
      <c r="A37" s="512" t="s">
        <v>415</v>
      </c>
      <c r="B37" s="506" t="s">
        <v>420</v>
      </c>
      <c r="C37" s="507">
        <v>3231</v>
      </c>
      <c r="D37" s="508" t="s">
        <v>58</v>
      </c>
      <c r="E37" s="588">
        <v>35000</v>
      </c>
      <c r="F37" s="588">
        <v>-6000</v>
      </c>
      <c r="G37" s="579">
        <f aca="true" t="shared" si="2" ref="G37:G44">E37+F37</f>
        <v>29000</v>
      </c>
      <c r="H37" s="603">
        <f t="shared" si="1"/>
        <v>82.85714285714286</v>
      </c>
    </row>
    <row r="38" spans="1:8" ht="13.5">
      <c r="A38" s="512" t="s">
        <v>415</v>
      </c>
      <c r="B38" s="506" t="s">
        <v>422</v>
      </c>
      <c r="C38" s="507">
        <v>3232</v>
      </c>
      <c r="D38" s="508" t="s">
        <v>424</v>
      </c>
      <c r="E38" s="588">
        <v>7000</v>
      </c>
      <c r="F38" s="588">
        <f>18000+3000</f>
        <v>21000</v>
      </c>
      <c r="G38" s="579">
        <f t="shared" si="2"/>
        <v>28000</v>
      </c>
      <c r="H38" s="603">
        <f t="shared" si="1"/>
        <v>400</v>
      </c>
    </row>
    <row r="39" spans="1:8" ht="13.5">
      <c r="A39" s="512" t="s">
        <v>415</v>
      </c>
      <c r="B39" s="506" t="s">
        <v>542</v>
      </c>
      <c r="C39" s="507">
        <v>3233</v>
      </c>
      <c r="D39" s="508" t="s">
        <v>60</v>
      </c>
      <c r="E39" s="588">
        <v>25000</v>
      </c>
      <c r="F39" s="588">
        <v>-15000</v>
      </c>
      <c r="G39" s="579">
        <f t="shared" si="2"/>
        <v>10000</v>
      </c>
      <c r="H39" s="603">
        <f t="shared" si="1"/>
        <v>40</v>
      </c>
    </row>
    <row r="40" spans="1:8" ht="13.5">
      <c r="A40" s="512" t="s">
        <v>415</v>
      </c>
      <c r="B40" s="506" t="s">
        <v>423</v>
      </c>
      <c r="C40" s="507">
        <v>3234</v>
      </c>
      <c r="D40" s="508" t="s">
        <v>61</v>
      </c>
      <c r="E40" s="588">
        <v>20000</v>
      </c>
      <c r="F40" s="588">
        <v>-5000</v>
      </c>
      <c r="G40" s="579">
        <f t="shared" si="2"/>
        <v>15000</v>
      </c>
      <c r="H40" s="603">
        <f t="shared" si="1"/>
        <v>75</v>
      </c>
    </row>
    <row r="41" spans="1:8" ht="13.5">
      <c r="A41" s="512" t="s">
        <v>415</v>
      </c>
      <c r="B41" s="506" t="s">
        <v>425</v>
      </c>
      <c r="C41" s="507">
        <v>3236</v>
      </c>
      <c r="D41" s="508" t="s">
        <v>428</v>
      </c>
      <c r="E41" s="588">
        <v>2000</v>
      </c>
      <c r="F41" s="588">
        <v>-2000</v>
      </c>
      <c r="G41" s="579">
        <f t="shared" si="2"/>
        <v>0</v>
      </c>
      <c r="H41" s="603">
        <f t="shared" si="1"/>
        <v>0</v>
      </c>
    </row>
    <row r="42" spans="1:8" ht="13.5">
      <c r="A42" s="512" t="s">
        <v>415</v>
      </c>
      <c r="B42" s="506" t="s">
        <v>426</v>
      </c>
      <c r="C42" s="507">
        <v>3237</v>
      </c>
      <c r="D42" s="508" t="s">
        <v>63</v>
      </c>
      <c r="E42" s="588">
        <v>200000</v>
      </c>
      <c r="F42" s="588">
        <f>-140000+10000+23000</f>
        <v>-107000</v>
      </c>
      <c r="G42" s="579">
        <f t="shared" si="2"/>
        <v>93000</v>
      </c>
      <c r="H42" s="603">
        <f t="shared" si="1"/>
        <v>46.5</v>
      </c>
    </row>
    <row r="43" spans="1:8" ht="13.5">
      <c r="A43" s="512" t="s">
        <v>415</v>
      </c>
      <c r="B43" s="506" t="s">
        <v>427</v>
      </c>
      <c r="C43" s="507">
        <v>3238</v>
      </c>
      <c r="D43" s="508" t="s">
        <v>64</v>
      </c>
      <c r="E43" s="588">
        <v>13500</v>
      </c>
      <c r="F43" s="588">
        <v>2000</v>
      </c>
      <c r="G43" s="579">
        <f t="shared" si="2"/>
        <v>15500</v>
      </c>
      <c r="H43" s="603">
        <f t="shared" si="1"/>
        <v>114.81481481481481</v>
      </c>
    </row>
    <row r="44" spans="1:8" ht="13.5">
      <c r="A44" s="512" t="s">
        <v>415</v>
      </c>
      <c r="B44" s="506" t="s">
        <v>429</v>
      </c>
      <c r="C44" s="507">
        <v>3239</v>
      </c>
      <c r="D44" s="508" t="s">
        <v>65</v>
      </c>
      <c r="E44" s="588">
        <v>50000</v>
      </c>
      <c r="F44" s="588">
        <v>8000</v>
      </c>
      <c r="G44" s="579">
        <f t="shared" si="2"/>
        <v>58000</v>
      </c>
      <c r="H44" s="603">
        <f t="shared" si="1"/>
        <v>115.99999999999999</v>
      </c>
    </row>
    <row r="45" spans="1:8" ht="13.5">
      <c r="A45" s="512" t="s">
        <v>415</v>
      </c>
      <c r="B45" s="506"/>
      <c r="C45" s="507">
        <v>324</v>
      </c>
      <c r="D45" s="508" t="s">
        <v>142</v>
      </c>
      <c r="E45" s="588">
        <f>SUM(E46)</f>
        <v>25000</v>
      </c>
      <c r="F45" s="588">
        <f>SUM(F46)</f>
        <v>-3000</v>
      </c>
      <c r="G45" s="588">
        <f>SUM(G46)</f>
        <v>22000</v>
      </c>
      <c r="H45" s="603">
        <f t="shared" si="1"/>
        <v>88</v>
      </c>
    </row>
    <row r="46" spans="1:8" ht="13.5">
      <c r="A46" s="512" t="s">
        <v>415</v>
      </c>
      <c r="B46" s="506" t="s">
        <v>430</v>
      </c>
      <c r="C46" s="507">
        <v>3241</v>
      </c>
      <c r="D46" s="508" t="s">
        <v>142</v>
      </c>
      <c r="E46" s="588">
        <v>25000</v>
      </c>
      <c r="F46" s="588">
        <v>-3000</v>
      </c>
      <c r="G46" s="579">
        <f>E46+F46</f>
        <v>22000</v>
      </c>
      <c r="H46" s="603">
        <f t="shared" si="1"/>
        <v>88</v>
      </c>
    </row>
    <row r="47" spans="1:8" ht="13.5">
      <c r="A47" s="512" t="s">
        <v>415</v>
      </c>
      <c r="B47" s="506"/>
      <c r="C47" s="507">
        <v>329</v>
      </c>
      <c r="D47" s="508" t="s">
        <v>66</v>
      </c>
      <c r="E47" s="588">
        <f>SUM(E48:E51)</f>
        <v>72000</v>
      </c>
      <c r="F47" s="588">
        <f>SUM(F48:F51)</f>
        <v>-15000</v>
      </c>
      <c r="G47" s="588">
        <f>SUM(G48:G51)</f>
        <v>57000</v>
      </c>
      <c r="H47" s="603">
        <f t="shared" si="1"/>
        <v>79.16666666666666</v>
      </c>
    </row>
    <row r="48" spans="1:8" ht="13.5">
      <c r="A48" s="512" t="s">
        <v>415</v>
      </c>
      <c r="B48" s="506" t="s">
        <v>431</v>
      </c>
      <c r="C48" s="507">
        <v>3292</v>
      </c>
      <c r="D48" s="508" t="s">
        <v>68</v>
      </c>
      <c r="E48" s="588">
        <v>10000</v>
      </c>
      <c r="F48" s="588">
        <v>-2000</v>
      </c>
      <c r="G48" s="579">
        <f>E48+F48</f>
        <v>8000</v>
      </c>
      <c r="H48" s="603">
        <f t="shared" si="1"/>
        <v>80</v>
      </c>
    </row>
    <row r="49" spans="1:8" ht="13.5">
      <c r="A49" s="512" t="s">
        <v>415</v>
      </c>
      <c r="B49" s="506" t="s">
        <v>432</v>
      </c>
      <c r="C49" s="507">
        <v>3293</v>
      </c>
      <c r="D49" s="508" t="s">
        <v>69</v>
      </c>
      <c r="E49" s="588">
        <v>12000</v>
      </c>
      <c r="F49" s="588">
        <v>-8000</v>
      </c>
      <c r="G49" s="579">
        <f>E49+F49</f>
        <v>4000</v>
      </c>
      <c r="H49" s="603">
        <f t="shared" si="1"/>
        <v>33.33333333333333</v>
      </c>
    </row>
    <row r="50" spans="1:8" ht="13.5">
      <c r="A50" s="512" t="s">
        <v>415</v>
      </c>
      <c r="B50" s="506" t="s">
        <v>433</v>
      </c>
      <c r="C50" s="507">
        <v>3295</v>
      </c>
      <c r="D50" s="508" t="s">
        <v>197</v>
      </c>
      <c r="E50" s="588">
        <f>15000+25000</f>
        <v>40000</v>
      </c>
      <c r="F50" s="588">
        <v>0</v>
      </c>
      <c r="G50" s="579">
        <f>E50+F50</f>
        <v>40000</v>
      </c>
      <c r="H50" s="603">
        <f t="shared" si="1"/>
        <v>100</v>
      </c>
    </row>
    <row r="51" spans="1:8" ht="13.5">
      <c r="A51" s="512" t="s">
        <v>415</v>
      </c>
      <c r="B51" s="506" t="s">
        <v>434</v>
      </c>
      <c r="C51" s="507">
        <v>3299</v>
      </c>
      <c r="D51" s="508" t="s">
        <v>66</v>
      </c>
      <c r="E51" s="588">
        <v>10000</v>
      </c>
      <c r="F51" s="588">
        <v>-5000</v>
      </c>
      <c r="G51" s="579">
        <f>E51+F51</f>
        <v>5000</v>
      </c>
      <c r="H51" s="603">
        <f t="shared" si="1"/>
        <v>50</v>
      </c>
    </row>
    <row r="52" spans="1:8" s="425" customFormat="1" ht="13.5">
      <c r="A52" s="535" t="s">
        <v>415</v>
      </c>
      <c r="B52" s="504"/>
      <c r="C52" s="494">
        <v>34</v>
      </c>
      <c r="D52" s="505" t="s">
        <v>71</v>
      </c>
      <c r="E52" s="589">
        <f>E53</f>
        <v>25000</v>
      </c>
      <c r="F52" s="589">
        <f>F53</f>
        <v>-3000</v>
      </c>
      <c r="G52" s="589">
        <f>G53</f>
        <v>22000</v>
      </c>
      <c r="H52" s="603">
        <f t="shared" si="1"/>
        <v>88</v>
      </c>
    </row>
    <row r="53" spans="1:8" ht="13.5">
      <c r="A53" s="512" t="s">
        <v>415</v>
      </c>
      <c r="B53" s="506"/>
      <c r="C53" s="507">
        <v>343</v>
      </c>
      <c r="D53" s="508" t="s">
        <v>72</v>
      </c>
      <c r="E53" s="588">
        <f>SUM(E54:E56)</f>
        <v>25000</v>
      </c>
      <c r="F53" s="588">
        <f>SUM(F54:F56)</f>
        <v>-3000</v>
      </c>
      <c r="G53" s="588">
        <f>SUM(G54:G56)</f>
        <v>22000</v>
      </c>
      <c r="H53" s="603">
        <f t="shared" si="1"/>
        <v>88</v>
      </c>
    </row>
    <row r="54" spans="1:8" ht="13.5">
      <c r="A54" s="512" t="s">
        <v>415</v>
      </c>
      <c r="B54" s="506" t="s">
        <v>435</v>
      </c>
      <c r="C54" s="507">
        <v>3431</v>
      </c>
      <c r="D54" s="508" t="s">
        <v>73</v>
      </c>
      <c r="E54" s="588">
        <v>10000</v>
      </c>
      <c r="F54" s="588"/>
      <c r="G54" s="579">
        <f>E54+F54</f>
        <v>10000</v>
      </c>
      <c r="H54" s="603">
        <f t="shared" si="1"/>
        <v>100</v>
      </c>
    </row>
    <row r="55" spans="1:8" ht="13.5">
      <c r="A55" s="512" t="s">
        <v>415</v>
      </c>
      <c r="B55" s="506" t="s">
        <v>436</v>
      </c>
      <c r="C55" s="507">
        <v>3433</v>
      </c>
      <c r="D55" s="508" t="s">
        <v>74</v>
      </c>
      <c r="E55" s="588">
        <v>10000</v>
      </c>
      <c r="F55" s="588"/>
      <c r="G55" s="579">
        <f>E55+F55</f>
        <v>10000</v>
      </c>
      <c r="H55" s="603">
        <f t="shared" si="1"/>
        <v>100</v>
      </c>
    </row>
    <row r="56" spans="1:8" ht="14.25" thickBot="1">
      <c r="A56" s="536" t="s">
        <v>415</v>
      </c>
      <c r="B56" s="520" t="s">
        <v>437</v>
      </c>
      <c r="C56" s="521">
        <v>3434</v>
      </c>
      <c r="D56" s="522" t="s">
        <v>75</v>
      </c>
      <c r="E56" s="590">
        <v>5000</v>
      </c>
      <c r="F56" s="590">
        <v>-3000</v>
      </c>
      <c r="G56" s="608">
        <f>E56+F56</f>
        <v>2000</v>
      </c>
      <c r="H56" s="603">
        <f t="shared" si="1"/>
        <v>40</v>
      </c>
    </row>
    <row r="57" spans="1:8" ht="14.25" thickTop="1">
      <c r="A57" s="534"/>
      <c r="B57" s="525"/>
      <c r="C57" s="525"/>
      <c r="D57" s="528" t="s">
        <v>182</v>
      </c>
      <c r="E57" s="513"/>
      <c r="F57" s="513"/>
      <c r="G57" s="513"/>
      <c r="H57" s="762">
        <f>AVERAGE(G59/E59*100)</f>
        <v>42.857142857142854</v>
      </c>
    </row>
    <row r="58" spans="1:8" ht="13.5">
      <c r="A58" s="534"/>
      <c r="B58" s="525"/>
      <c r="C58" s="525"/>
      <c r="D58" s="528" t="s">
        <v>199</v>
      </c>
      <c r="E58" s="513"/>
      <c r="F58" s="513"/>
      <c r="G58" s="513"/>
      <c r="H58" s="754"/>
    </row>
    <row r="59" spans="1:8" s="561" customFormat="1" ht="15">
      <c r="A59" s="562"/>
      <c r="B59" s="563"/>
      <c r="C59" s="563"/>
      <c r="D59" s="560" t="s">
        <v>581</v>
      </c>
      <c r="E59" s="585">
        <f aca="true" t="shared" si="3" ref="E59:G60">SUM(E60)</f>
        <v>70000</v>
      </c>
      <c r="F59" s="585">
        <f t="shared" si="3"/>
        <v>-40000</v>
      </c>
      <c r="G59" s="585">
        <f t="shared" si="3"/>
        <v>30000</v>
      </c>
      <c r="H59" s="755"/>
    </row>
    <row r="60" spans="1:8" s="425" customFormat="1" ht="13.5">
      <c r="A60" s="498" t="s">
        <v>440</v>
      </c>
      <c r="B60" s="504"/>
      <c r="C60" s="494">
        <v>42</v>
      </c>
      <c r="D60" s="509" t="s">
        <v>97</v>
      </c>
      <c r="E60" s="589">
        <f t="shared" si="3"/>
        <v>70000</v>
      </c>
      <c r="F60" s="589">
        <f t="shared" si="3"/>
        <v>-40000</v>
      </c>
      <c r="G60" s="589">
        <f t="shared" si="3"/>
        <v>30000</v>
      </c>
      <c r="H60" s="603">
        <f aca="true" t="shared" si="4" ref="H60:H66">AVERAGE(G60/E60*100)</f>
        <v>42.857142857142854</v>
      </c>
    </row>
    <row r="61" spans="1:8" ht="13.5">
      <c r="A61" s="495" t="s">
        <v>440</v>
      </c>
      <c r="B61" s="506"/>
      <c r="C61" s="507">
        <v>422</v>
      </c>
      <c r="D61" s="508" t="s">
        <v>100</v>
      </c>
      <c r="E61" s="588">
        <f>SUM(E62:E66)</f>
        <v>70000</v>
      </c>
      <c r="F61" s="588">
        <f>SUM(F62:F66)</f>
        <v>-40000</v>
      </c>
      <c r="G61" s="588">
        <f>SUM(G62:G66)</f>
        <v>30000</v>
      </c>
      <c r="H61" s="603">
        <f t="shared" si="4"/>
        <v>42.857142857142854</v>
      </c>
    </row>
    <row r="62" spans="1:8" ht="13.5">
      <c r="A62" s="495" t="s">
        <v>440</v>
      </c>
      <c r="B62" s="506" t="s">
        <v>438</v>
      </c>
      <c r="C62" s="507">
        <v>4221</v>
      </c>
      <c r="D62" s="508" t="s">
        <v>101</v>
      </c>
      <c r="E62" s="588">
        <v>35000</v>
      </c>
      <c r="F62" s="588">
        <v>-5000</v>
      </c>
      <c r="G62" s="579">
        <f>E62+F62</f>
        <v>30000</v>
      </c>
      <c r="H62" s="603">
        <f t="shared" si="4"/>
        <v>85.71428571428571</v>
      </c>
    </row>
    <row r="63" spans="1:8" ht="13.5">
      <c r="A63" s="495" t="s">
        <v>440</v>
      </c>
      <c r="B63" s="506" t="s">
        <v>439</v>
      </c>
      <c r="C63" s="507">
        <v>4222</v>
      </c>
      <c r="D63" s="508" t="s">
        <v>102</v>
      </c>
      <c r="E63" s="588">
        <v>5000</v>
      </c>
      <c r="F63" s="588">
        <v>-5000</v>
      </c>
      <c r="G63" s="579">
        <f>E63+F63</f>
        <v>0</v>
      </c>
      <c r="H63" s="603">
        <f t="shared" si="4"/>
        <v>0</v>
      </c>
    </row>
    <row r="64" spans="1:8" ht="13.5">
      <c r="A64" s="495" t="s">
        <v>440</v>
      </c>
      <c r="B64" s="506" t="s">
        <v>441</v>
      </c>
      <c r="C64" s="507">
        <v>4223</v>
      </c>
      <c r="D64" s="508" t="s">
        <v>114</v>
      </c>
      <c r="E64" s="588">
        <v>10000</v>
      </c>
      <c r="F64" s="588">
        <v>-10000</v>
      </c>
      <c r="G64" s="579">
        <f>E64+F64</f>
        <v>0</v>
      </c>
      <c r="H64" s="603">
        <f t="shared" si="4"/>
        <v>0</v>
      </c>
    </row>
    <row r="65" spans="1:8" ht="13.5">
      <c r="A65" s="495" t="s">
        <v>440</v>
      </c>
      <c r="B65" s="506" t="s">
        <v>442</v>
      </c>
      <c r="C65" s="507">
        <v>4226</v>
      </c>
      <c r="D65" s="508" t="s">
        <v>403</v>
      </c>
      <c r="E65" s="588">
        <v>10000</v>
      </c>
      <c r="F65" s="588">
        <v>-10000</v>
      </c>
      <c r="G65" s="579">
        <f>E65+F65</f>
        <v>0</v>
      </c>
      <c r="H65" s="603">
        <f t="shared" si="4"/>
        <v>0</v>
      </c>
    </row>
    <row r="66" spans="1:8" s="523" customFormat="1" ht="14.25" thickBot="1">
      <c r="A66" s="537" t="s">
        <v>440</v>
      </c>
      <c r="B66" s="520" t="s">
        <v>443</v>
      </c>
      <c r="C66" s="521">
        <v>4227</v>
      </c>
      <c r="D66" s="522" t="s">
        <v>103</v>
      </c>
      <c r="E66" s="590">
        <v>10000</v>
      </c>
      <c r="F66" s="590">
        <v>-10000</v>
      </c>
      <c r="G66" s="608">
        <f>E66+F66</f>
        <v>0</v>
      </c>
      <c r="H66" s="603">
        <f t="shared" si="4"/>
        <v>0</v>
      </c>
    </row>
    <row r="67" spans="1:8" ht="14.25" thickTop="1">
      <c r="A67" s="534"/>
      <c r="B67" s="525"/>
      <c r="C67" s="525"/>
      <c r="D67" s="528" t="s">
        <v>182</v>
      </c>
      <c r="E67" s="584"/>
      <c r="F67" s="584"/>
      <c r="G67" s="584"/>
      <c r="H67" s="762">
        <f>AVERAGE(G69/E69*100)</f>
        <v>0</v>
      </c>
    </row>
    <row r="68" spans="1:8" ht="13.5">
      <c r="A68" s="534"/>
      <c r="B68" s="525"/>
      <c r="C68" s="525"/>
      <c r="D68" s="528" t="s">
        <v>199</v>
      </c>
      <c r="E68" s="584"/>
      <c r="F68" s="584"/>
      <c r="G68" s="584"/>
      <c r="H68" s="754"/>
    </row>
    <row r="69" spans="1:8" s="561" customFormat="1" ht="15">
      <c r="A69" s="562"/>
      <c r="B69" s="563"/>
      <c r="C69" s="563"/>
      <c r="D69" s="560" t="s">
        <v>582</v>
      </c>
      <c r="E69" s="585">
        <f aca="true" t="shared" si="5" ref="E69:G71">SUM(E70)</f>
        <v>15000</v>
      </c>
      <c r="F69" s="585">
        <f t="shared" si="5"/>
        <v>-15000</v>
      </c>
      <c r="G69" s="585">
        <f t="shared" si="5"/>
        <v>0</v>
      </c>
      <c r="H69" s="755"/>
    </row>
    <row r="70" spans="1:8" s="425" customFormat="1" ht="13.5">
      <c r="A70" s="498" t="s">
        <v>446</v>
      </c>
      <c r="B70" s="504"/>
      <c r="C70" s="494">
        <v>42</v>
      </c>
      <c r="D70" s="509" t="s">
        <v>97</v>
      </c>
      <c r="E70" s="589">
        <f t="shared" si="5"/>
        <v>15000</v>
      </c>
      <c r="F70" s="589">
        <f t="shared" si="5"/>
        <v>-15000</v>
      </c>
      <c r="G70" s="589">
        <f t="shared" si="5"/>
        <v>0</v>
      </c>
      <c r="H70" s="603">
        <f>AVERAGE(G70/E70*100)</f>
        <v>0</v>
      </c>
    </row>
    <row r="71" spans="1:8" ht="13.5">
      <c r="A71" s="495" t="s">
        <v>446</v>
      </c>
      <c r="B71" s="506"/>
      <c r="C71" s="507">
        <v>426</v>
      </c>
      <c r="D71" s="508" t="s">
        <v>117</v>
      </c>
      <c r="E71" s="588">
        <f t="shared" si="5"/>
        <v>15000</v>
      </c>
      <c r="F71" s="588">
        <f t="shared" si="5"/>
        <v>-15000</v>
      </c>
      <c r="G71" s="588">
        <f t="shared" si="5"/>
        <v>0</v>
      </c>
      <c r="H71" s="603">
        <f>AVERAGE(G71/E71*100)</f>
        <v>0</v>
      </c>
    </row>
    <row r="72" spans="1:8" s="523" customFormat="1" ht="14.25" thickBot="1">
      <c r="A72" s="537" t="s">
        <v>446</v>
      </c>
      <c r="B72" s="520" t="s">
        <v>444</v>
      </c>
      <c r="C72" s="521">
        <v>4262</v>
      </c>
      <c r="D72" s="522" t="s">
        <v>200</v>
      </c>
      <c r="E72" s="590">
        <v>15000</v>
      </c>
      <c r="F72" s="590">
        <v>-15000</v>
      </c>
      <c r="G72" s="608">
        <f>E72+F72</f>
        <v>0</v>
      </c>
      <c r="H72" s="603">
        <f>AVERAGE(G72/E72*100)</f>
        <v>0</v>
      </c>
    </row>
    <row r="73" spans="1:8" ht="14.25" thickTop="1">
      <c r="A73" s="534"/>
      <c r="B73" s="525"/>
      <c r="C73" s="525"/>
      <c r="D73" s="528" t="s">
        <v>182</v>
      </c>
      <c r="E73" s="584"/>
      <c r="F73" s="584"/>
      <c r="G73" s="584"/>
      <c r="H73" s="762">
        <f>AVERAGE(G75/E75*100)</f>
        <v>0</v>
      </c>
    </row>
    <row r="74" spans="1:8" ht="13.5">
      <c r="A74" s="534"/>
      <c r="B74" s="525"/>
      <c r="C74" s="525"/>
      <c r="D74" s="528" t="s">
        <v>201</v>
      </c>
      <c r="E74" s="584"/>
      <c r="F74" s="584"/>
      <c r="G74" s="584"/>
      <c r="H74" s="754"/>
    </row>
    <row r="75" spans="1:8" s="561" customFormat="1" ht="15">
      <c r="A75" s="562"/>
      <c r="B75" s="563"/>
      <c r="C75" s="563"/>
      <c r="D75" s="560" t="s">
        <v>583</v>
      </c>
      <c r="E75" s="585">
        <f>SUM(E76)</f>
        <v>10000</v>
      </c>
      <c r="F75" s="585">
        <f aca="true" t="shared" si="6" ref="F75:G77">SUM(F76)</f>
        <v>-10000</v>
      </c>
      <c r="G75" s="585">
        <f t="shared" si="6"/>
        <v>0</v>
      </c>
      <c r="H75" s="755"/>
    </row>
    <row r="76" spans="1:8" s="425" customFormat="1" ht="13.5">
      <c r="A76" s="498" t="s">
        <v>448</v>
      </c>
      <c r="B76" s="504"/>
      <c r="C76" s="494">
        <v>32</v>
      </c>
      <c r="D76" s="509" t="s">
        <v>48</v>
      </c>
      <c r="E76" s="589">
        <f>SUM(E77)</f>
        <v>10000</v>
      </c>
      <c r="F76" s="589">
        <f t="shared" si="6"/>
        <v>-10000</v>
      </c>
      <c r="G76" s="589">
        <f t="shared" si="6"/>
        <v>0</v>
      </c>
      <c r="H76" s="603">
        <f>AVERAGE(G76/E76*100)</f>
        <v>0</v>
      </c>
    </row>
    <row r="77" spans="1:8" ht="13.5">
      <c r="A77" s="495" t="s">
        <v>448</v>
      </c>
      <c r="B77" s="506"/>
      <c r="C77" s="507">
        <v>323</v>
      </c>
      <c r="D77" s="508" t="s">
        <v>57</v>
      </c>
      <c r="E77" s="588">
        <f>SUM(E78)</f>
        <v>10000</v>
      </c>
      <c r="F77" s="588">
        <f t="shared" si="6"/>
        <v>-10000</v>
      </c>
      <c r="G77" s="588">
        <f t="shared" si="6"/>
        <v>0</v>
      </c>
      <c r="H77" s="603">
        <f>AVERAGE(G77/E77*100)</f>
        <v>0</v>
      </c>
    </row>
    <row r="78" spans="1:8" ht="14.25" thickBot="1">
      <c r="A78" s="537" t="s">
        <v>448</v>
      </c>
      <c r="B78" s="520" t="s">
        <v>445</v>
      </c>
      <c r="C78" s="521">
        <v>3237</v>
      </c>
      <c r="D78" s="522" t="s">
        <v>63</v>
      </c>
      <c r="E78" s="590">
        <v>10000</v>
      </c>
      <c r="F78" s="590">
        <v>-10000</v>
      </c>
      <c r="G78" s="608">
        <f>E78+F78</f>
        <v>0</v>
      </c>
      <c r="H78" s="603">
        <f>AVERAGE(G78/E78*100)</f>
        <v>0</v>
      </c>
    </row>
    <row r="79" spans="1:8" ht="14.25" thickTop="1">
      <c r="A79" s="534"/>
      <c r="B79" s="525"/>
      <c r="C79" s="525"/>
      <c r="D79" s="542" t="s">
        <v>182</v>
      </c>
      <c r="E79" s="584"/>
      <c r="F79" s="584"/>
      <c r="G79" s="584"/>
      <c r="H79" s="762">
        <f>AVERAGE(G81/E81*100)</f>
        <v>100</v>
      </c>
    </row>
    <row r="80" spans="1:8" ht="13.5">
      <c r="A80" s="534"/>
      <c r="B80" s="525"/>
      <c r="C80" s="525"/>
      <c r="D80" s="528" t="s">
        <v>199</v>
      </c>
      <c r="E80" s="584"/>
      <c r="F80" s="584"/>
      <c r="G80" s="584"/>
      <c r="H80" s="754"/>
    </row>
    <row r="81" spans="1:8" s="561" customFormat="1" ht="15">
      <c r="A81" s="562"/>
      <c r="B81" s="563"/>
      <c r="C81" s="563"/>
      <c r="D81" s="560" t="s">
        <v>584</v>
      </c>
      <c r="E81" s="585">
        <f aca="true" t="shared" si="7" ref="E81:G83">SUM(E82)</f>
        <v>25000</v>
      </c>
      <c r="F81" s="585">
        <f t="shared" si="7"/>
        <v>0</v>
      </c>
      <c r="G81" s="585">
        <f t="shared" si="7"/>
        <v>25000</v>
      </c>
      <c r="H81" s="755"/>
    </row>
    <row r="82" spans="1:8" s="425" customFormat="1" ht="13.5">
      <c r="A82" s="498" t="s">
        <v>449</v>
      </c>
      <c r="B82" s="504"/>
      <c r="C82" s="518">
        <v>38</v>
      </c>
      <c r="D82" s="519" t="s">
        <v>202</v>
      </c>
      <c r="E82" s="589">
        <f t="shared" si="7"/>
        <v>25000</v>
      </c>
      <c r="F82" s="589">
        <f t="shared" si="7"/>
        <v>0</v>
      </c>
      <c r="G82" s="589">
        <f t="shared" si="7"/>
        <v>25000</v>
      </c>
      <c r="H82" s="603">
        <f>AVERAGE(G82/E82*100)</f>
        <v>100</v>
      </c>
    </row>
    <row r="83" spans="1:8" ht="13.5">
      <c r="A83" s="495" t="s">
        <v>449</v>
      </c>
      <c r="B83" s="506" t="s">
        <v>451</v>
      </c>
      <c r="C83" s="516">
        <v>383</v>
      </c>
      <c r="D83" s="506" t="s">
        <v>203</v>
      </c>
      <c r="E83" s="588">
        <f t="shared" si="7"/>
        <v>25000</v>
      </c>
      <c r="F83" s="588">
        <f t="shared" si="7"/>
        <v>0</v>
      </c>
      <c r="G83" s="588">
        <f t="shared" si="7"/>
        <v>25000</v>
      </c>
      <c r="H83" s="603">
        <f>AVERAGE(G83/E83*100)</f>
        <v>100</v>
      </c>
    </row>
    <row r="84" spans="1:8" ht="14.25" thickBot="1">
      <c r="A84" s="496" t="s">
        <v>449</v>
      </c>
      <c r="B84" s="515" t="s">
        <v>447</v>
      </c>
      <c r="C84" s="531">
        <v>3831</v>
      </c>
      <c r="D84" s="515" t="s">
        <v>204</v>
      </c>
      <c r="E84" s="592">
        <v>25000</v>
      </c>
      <c r="F84" s="592"/>
      <c r="G84" s="579">
        <f>E84+F84</f>
        <v>25000</v>
      </c>
      <c r="H84" s="603">
        <f>AVERAGE(G84/E84*100)</f>
        <v>100</v>
      </c>
    </row>
    <row r="85" spans="1:8" s="553" customFormat="1" ht="18" thickBot="1">
      <c r="A85" s="763" t="s">
        <v>629</v>
      </c>
      <c r="B85" s="764"/>
      <c r="C85" s="764"/>
      <c r="D85" s="765"/>
      <c r="E85" s="582">
        <f>SUM(E88)</f>
        <v>181000</v>
      </c>
      <c r="F85" s="582">
        <f>SUM(F88)</f>
        <v>-27500</v>
      </c>
      <c r="G85" s="582">
        <f>SUM(G88)</f>
        <v>153500</v>
      </c>
      <c r="H85" s="609">
        <f>AVERAGE(F85/E85*100)</f>
        <v>-15.193370165745856</v>
      </c>
    </row>
    <row r="86" spans="1:8" ht="13.5">
      <c r="A86" s="534"/>
      <c r="B86" s="525"/>
      <c r="C86" s="525"/>
      <c r="D86" s="528" t="s">
        <v>182</v>
      </c>
      <c r="E86" s="584"/>
      <c r="F86" s="584"/>
      <c r="G86" s="584"/>
      <c r="H86" s="762">
        <f>AVERAGE(G88/E88*100)</f>
        <v>84.80662983425414</v>
      </c>
    </row>
    <row r="87" spans="1:8" ht="13.5">
      <c r="A87" s="534"/>
      <c r="B87" s="525"/>
      <c r="C87" s="525"/>
      <c r="D87" s="528" t="s">
        <v>183</v>
      </c>
      <c r="E87" s="584"/>
      <c r="F87" s="584"/>
      <c r="G87" s="584"/>
      <c r="H87" s="754"/>
    </row>
    <row r="88" spans="1:8" s="561" customFormat="1" ht="15">
      <c r="A88" s="562"/>
      <c r="B88" s="563"/>
      <c r="C88" s="563"/>
      <c r="D88" s="560" t="s">
        <v>585</v>
      </c>
      <c r="E88" s="585">
        <f aca="true" t="shared" si="8" ref="E88:G89">SUM(E89)</f>
        <v>181000</v>
      </c>
      <c r="F88" s="585">
        <f t="shared" si="8"/>
        <v>-27500</v>
      </c>
      <c r="G88" s="585">
        <f t="shared" si="8"/>
        <v>153500</v>
      </c>
      <c r="H88" s="755"/>
    </row>
    <row r="89" spans="1:8" s="425" customFormat="1" ht="13.5">
      <c r="A89" s="498" t="s">
        <v>649</v>
      </c>
      <c r="B89" s="504"/>
      <c r="C89" s="518">
        <v>32</v>
      </c>
      <c r="D89" s="504" t="s">
        <v>184</v>
      </c>
      <c r="E89" s="589">
        <f t="shared" si="8"/>
        <v>181000</v>
      </c>
      <c r="F89" s="589">
        <f t="shared" si="8"/>
        <v>-27500</v>
      </c>
      <c r="G89" s="589">
        <f t="shared" si="8"/>
        <v>153500</v>
      </c>
      <c r="H89" s="603">
        <f>AVERAGE(G89/E89*100)</f>
        <v>84.80662983425414</v>
      </c>
    </row>
    <row r="90" spans="1:8" ht="13.5">
      <c r="A90" s="495" t="s">
        <v>649</v>
      </c>
      <c r="B90" s="506"/>
      <c r="C90" s="516">
        <v>329</v>
      </c>
      <c r="D90" s="506" t="s">
        <v>66</v>
      </c>
      <c r="E90" s="588">
        <f>SUM(E91:E93)</f>
        <v>181000</v>
      </c>
      <c r="F90" s="588">
        <f>SUM(F91:F93)</f>
        <v>-27500</v>
      </c>
      <c r="G90" s="588">
        <f>SUM(G91:G93)</f>
        <v>153500</v>
      </c>
      <c r="H90" s="603">
        <f>AVERAGE(G90/E90*100)</f>
        <v>84.80662983425414</v>
      </c>
    </row>
    <row r="91" spans="1:8" ht="13.5">
      <c r="A91" s="495" t="s">
        <v>649</v>
      </c>
      <c r="B91" s="506" t="s">
        <v>567</v>
      </c>
      <c r="C91" s="516">
        <v>3291</v>
      </c>
      <c r="D91" s="506" t="s">
        <v>67</v>
      </c>
      <c r="E91" s="587">
        <v>140000</v>
      </c>
      <c r="F91" s="587">
        <v>-25000</v>
      </c>
      <c r="G91" s="579">
        <f>E91+F91</f>
        <v>115000</v>
      </c>
      <c r="H91" s="603">
        <f>AVERAGE(G91/E91*100)</f>
        <v>82.14285714285714</v>
      </c>
    </row>
    <row r="92" spans="1:8" ht="13.5">
      <c r="A92" s="495" t="s">
        <v>649</v>
      </c>
      <c r="B92" s="506" t="s">
        <v>450</v>
      </c>
      <c r="C92" s="516">
        <v>3293</v>
      </c>
      <c r="D92" s="506" t="s">
        <v>69</v>
      </c>
      <c r="E92" s="587">
        <v>15000</v>
      </c>
      <c r="F92" s="587"/>
      <c r="G92" s="579">
        <f>E92+F92</f>
        <v>15000</v>
      </c>
      <c r="H92" s="603">
        <f>AVERAGE(G92/E92*100)</f>
        <v>100</v>
      </c>
    </row>
    <row r="93" spans="1:8" ht="14.25" thickBot="1">
      <c r="A93" s="495" t="s">
        <v>649</v>
      </c>
      <c r="B93" s="515" t="s">
        <v>452</v>
      </c>
      <c r="C93" s="531">
        <v>3294</v>
      </c>
      <c r="D93" s="515" t="s">
        <v>70</v>
      </c>
      <c r="E93" s="593">
        <v>26000</v>
      </c>
      <c r="F93" s="593">
        <v>-2500</v>
      </c>
      <c r="G93" s="579">
        <f>E93+F93</f>
        <v>23500</v>
      </c>
      <c r="H93" s="603">
        <f>AVERAGE(G93/E93*100)</f>
        <v>90.38461538461539</v>
      </c>
    </row>
    <row r="94" spans="1:8" s="553" customFormat="1" ht="18" thickBot="1">
      <c r="A94" s="763" t="s">
        <v>630</v>
      </c>
      <c r="B94" s="764"/>
      <c r="C94" s="764"/>
      <c r="D94" s="765"/>
      <c r="E94" s="582">
        <v>0</v>
      </c>
      <c r="F94" s="582"/>
      <c r="G94" s="582">
        <v>0</v>
      </c>
      <c r="H94" s="649">
        <v>0</v>
      </c>
    </row>
    <row r="95" spans="1:8" ht="13.5">
      <c r="A95" s="534"/>
      <c r="B95" s="525"/>
      <c r="C95" s="525"/>
      <c r="D95" s="528" t="s">
        <v>182</v>
      </c>
      <c r="E95" s="584"/>
      <c r="F95" s="584"/>
      <c r="G95" s="584"/>
      <c r="H95" s="650"/>
    </row>
    <row r="96" spans="1:8" ht="13.5">
      <c r="A96" s="534"/>
      <c r="B96" s="525"/>
      <c r="C96" s="525"/>
      <c r="D96" s="528" t="s">
        <v>183</v>
      </c>
      <c r="E96" s="584"/>
      <c r="F96" s="584"/>
      <c r="G96" s="584"/>
      <c r="H96" s="650"/>
    </row>
    <row r="97" spans="1:8" s="561" customFormat="1" ht="15">
      <c r="A97" s="562"/>
      <c r="B97" s="563"/>
      <c r="C97" s="563"/>
      <c r="D97" s="560" t="s">
        <v>456</v>
      </c>
      <c r="E97" s="585">
        <v>0</v>
      </c>
      <c r="F97" s="585"/>
      <c r="G97" s="604">
        <v>0</v>
      </c>
      <c r="H97" s="651" t="e">
        <f>AVERAGE(F97/E97*100)</f>
        <v>#DIV/0!</v>
      </c>
    </row>
    <row r="98" spans="1:8" s="425" customFormat="1" ht="13.5">
      <c r="A98" s="498" t="s">
        <v>650</v>
      </c>
      <c r="B98" s="494"/>
      <c r="C98" s="518">
        <v>32</v>
      </c>
      <c r="D98" s="494" t="s">
        <v>184</v>
      </c>
      <c r="E98" s="594">
        <v>0</v>
      </c>
      <c r="F98" s="594"/>
      <c r="G98" s="594">
        <v>0</v>
      </c>
      <c r="H98" s="605" t="e">
        <f aca="true" t="shared" si="9" ref="H98:H105">AVERAGE(G98/E98*100)</f>
        <v>#DIV/0!</v>
      </c>
    </row>
    <row r="99" spans="1:8" ht="13.5">
      <c r="A99" s="495" t="s">
        <v>650</v>
      </c>
      <c r="B99" s="506"/>
      <c r="C99" s="516">
        <v>323</v>
      </c>
      <c r="D99" s="506" t="s">
        <v>57</v>
      </c>
      <c r="E99" s="587">
        <v>0</v>
      </c>
      <c r="F99" s="587"/>
      <c r="G99" s="587">
        <v>0</v>
      </c>
      <c r="H99" s="603" t="e">
        <f t="shared" si="9"/>
        <v>#DIV/0!</v>
      </c>
    </row>
    <row r="100" spans="1:8" ht="13.5">
      <c r="A100" s="495" t="s">
        <v>650</v>
      </c>
      <c r="B100" s="506" t="s">
        <v>453</v>
      </c>
      <c r="C100" s="516">
        <v>3239</v>
      </c>
      <c r="D100" s="506" t="s">
        <v>65</v>
      </c>
      <c r="E100" s="587">
        <v>0</v>
      </c>
      <c r="F100" s="587"/>
      <c r="G100" s="579">
        <f>E100+F100</f>
        <v>0</v>
      </c>
      <c r="H100" s="603" t="e">
        <f t="shared" si="9"/>
        <v>#DIV/0!</v>
      </c>
    </row>
    <row r="101" spans="1:8" ht="13.5">
      <c r="A101" s="495" t="s">
        <v>650</v>
      </c>
      <c r="B101" s="506"/>
      <c r="C101" s="516">
        <v>329</v>
      </c>
      <c r="D101" s="506" t="s">
        <v>66</v>
      </c>
      <c r="E101" s="587">
        <v>0</v>
      </c>
      <c r="F101" s="587"/>
      <c r="G101" s="587">
        <v>0</v>
      </c>
      <c r="H101" s="603" t="e">
        <f t="shared" si="9"/>
        <v>#DIV/0!</v>
      </c>
    </row>
    <row r="102" spans="1:8" ht="13.5">
      <c r="A102" s="495" t="s">
        <v>650</v>
      </c>
      <c r="B102" s="506" t="s">
        <v>454</v>
      </c>
      <c r="C102" s="516">
        <v>3291</v>
      </c>
      <c r="D102" s="506" t="s">
        <v>67</v>
      </c>
      <c r="E102" s="587">
        <v>0</v>
      </c>
      <c r="F102" s="587"/>
      <c r="G102" s="579">
        <f>E102+F102</f>
        <v>0</v>
      </c>
      <c r="H102" s="603" t="e">
        <f t="shared" si="9"/>
        <v>#DIV/0!</v>
      </c>
    </row>
    <row r="103" spans="1:8" s="425" customFormat="1" ht="13.5">
      <c r="A103" s="498" t="s">
        <v>650</v>
      </c>
      <c r="B103" s="504"/>
      <c r="C103" s="518">
        <v>38</v>
      </c>
      <c r="D103" s="504" t="s">
        <v>202</v>
      </c>
      <c r="E103" s="594">
        <v>0</v>
      </c>
      <c r="F103" s="594"/>
      <c r="G103" s="594">
        <v>0</v>
      </c>
      <c r="H103" s="603" t="e">
        <f t="shared" si="9"/>
        <v>#DIV/0!</v>
      </c>
    </row>
    <row r="104" spans="1:8" ht="13.5">
      <c r="A104" s="495" t="s">
        <v>650</v>
      </c>
      <c r="B104" s="506"/>
      <c r="C104" s="516">
        <v>381</v>
      </c>
      <c r="D104" s="506" t="s">
        <v>38</v>
      </c>
      <c r="E104" s="587">
        <v>0</v>
      </c>
      <c r="F104" s="587"/>
      <c r="G104" s="579">
        <f>E104+F104</f>
        <v>0</v>
      </c>
      <c r="H104" s="603" t="e">
        <f t="shared" si="9"/>
        <v>#DIV/0!</v>
      </c>
    </row>
    <row r="105" spans="1:8" ht="14.25" thickBot="1">
      <c r="A105" s="495" t="s">
        <v>650</v>
      </c>
      <c r="B105" s="515" t="s">
        <v>455</v>
      </c>
      <c r="C105" s="531">
        <v>3811</v>
      </c>
      <c r="D105" s="515" t="s">
        <v>460</v>
      </c>
      <c r="E105" s="593">
        <v>0</v>
      </c>
      <c r="F105" s="593"/>
      <c r="G105" s="579">
        <f>E105+F105</f>
        <v>0</v>
      </c>
      <c r="H105" s="603" t="e">
        <f t="shared" si="9"/>
        <v>#DIV/0!</v>
      </c>
    </row>
    <row r="106" spans="1:8" s="553" customFormat="1" ht="18" thickBot="1">
      <c r="A106" s="756" t="s">
        <v>631</v>
      </c>
      <c r="B106" s="757"/>
      <c r="C106" s="757"/>
      <c r="D106" s="758"/>
      <c r="E106" s="595">
        <f>SUM(E109+E115)</f>
        <v>150000</v>
      </c>
      <c r="F106" s="595">
        <f>SUM(F109+F115)</f>
        <v>-32000</v>
      </c>
      <c r="G106" s="595">
        <f>SUM(G109+G115)</f>
        <v>118000</v>
      </c>
      <c r="H106" s="609">
        <f>AVERAGE(F106/E106*100)</f>
        <v>-21.333333333333336</v>
      </c>
    </row>
    <row r="107" spans="1:8" ht="13.5">
      <c r="A107" s="534"/>
      <c r="B107" s="525"/>
      <c r="C107" s="525"/>
      <c r="D107" s="529" t="s">
        <v>182</v>
      </c>
      <c r="E107" s="584"/>
      <c r="F107" s="584"/>
      <c r="G107" s="584"/>
      <c r="H107" s="762">
        <f>AVERAGE(G109/E109*100)</f>
        <v>68</v>
      </c>
    </row>
    <row r="108" spans="1:8" ht="13.5">
      <c r="A108" s="534"/>
      <c r="B108" s="525"/>
      <c r="C108" s="525"/>
      <c r="D108" s="528" t="s">
        <v>260</v>
      </c>
      <c r="E108" s="584"/>
      <c r="F108" s="584"/>
      <c r="G108" s="584"/>
      <c r="H108" s="754"/>
    </row>
    <row r="109" spans="1:8" s="561" customFormat="1" ht="30.75">
      <c r="A109" s="562"/>
      <c r="B109" s="563"/>
      <c r="C109" s="563"/>
      <c r="D109" s="564" t="s">
        <v>702</v>
      </c>
      <c r="E109" s="585">
        <f>SUM(E110)</f>
        <v>100000</v>
      </c>
      <c r="F109" s="585">
        <f aca="true" t="shared" si="10" ref="F109:G111">SUM(F110)</f>
        <v>-32000</v>
      </c>
      <c r="G109" s="585">
        <f t="shared" si="10"/>
        <v>68000</v>
      </c>
      <c r="H109" s="755"/>
    </row>
    <row r="110" spans="1:8" s="425" customFormat="1" ht="13.5">
      <c r="A110" s="498" t="s">
        <v>651</v>
      </c>
      <c r="B110" s="504"/>
      <c r="C110" s="494">
        <v>35</v>
      </c>
      <c r="D110" s="505" t="s">
        <v>76</v>
      </c>
      <c r="E110" s="589">
        <f>SUM(E111)</f>
        <v>100000</v>
      </c>
      <c r="F110" s="589">
        <f t="shared" si="10"/>
        <v>-32000</v>
      </c>
      <c r="G110" s="589">
        <f t="shared" si="10"/>
        <v>68000</v>
      </c>
      <c r="H110" s="603">
        <f>AVERAGE(G110/E110*100)</f>
        <v>68</v>
      </c>
    </row>
    <row r="111" spans="1:8" ht="13.5">
      <c r="A111" s="495" t="s">
        <v>651</v>
      </c>
      <c r="B111" s="506"/>
      <c r="C111" s="507">
        <v>352</v>
      </c>
      <c r="D111" s="508" t="s">
        <v>461</v>
      </c>
      <c r="E111" s="588">
        <f>SUM(E112)</f>
        <v>100000</v>
      </c>
      <c r="F111" s="588">
        <f t="shared" si="10"/>
        <v>-32000</v>
      </c>
      <c r="G111" s="588">
        <f t="shared" si="10"/>
        <v>68000</v>
      </c>
      <c r="H111" s="603">
        <f>AVERAGE(G111/E111*100)</f>
        <v>68</v>
      </c>
    </row>
    <row r="112" spans="1:8" ht="14.25" thickBot="1">
      <c r="A112" s="537" t="s">
        <v>651</v>
      </c>
      <c r="B112" s="520" t="s">
        <v>457</v>
      </c>
      <c r="C112" s="521">
        <v>3522</v>
      </c>
      <c r="D112" s="522" t="s">
        <v>463</v>
      </c>
      <c r="E112" s="590">
        <v>100000</v>
      </c>
      <c r="F112" s="590">
        <v>-32000</v>
      </c>
      <c r="G112" s="608">
        <f>E112+F112</f>
        <v>68000</v>
      </c>
      <c r="H112" s="603">
        <f>AVERAGE(G112/E112*100)</f>
        <v>68</v>
      </c>
    </row>
    <row r="113" spans="1:8" ht="14.25" thickTop="1">
      <c r="A113" s="534"/>
      <c r="B113" s="525"/>
      <c r="C113" s="525"/>
      <c r="D113" s="529" t="s">
        <v>182</v>
      </c>
      <c r="E113" s="584"/>
      <c r="F113" s="584"/>
      <c r="G113" s="584"/>
      <c r="H113" s="762">
        <f>AVERAGE(G115/E115*100)</f>
        <v>100</v>
      </c>
    </row>
    <row r="114" spans="1:8" ht="13.5">
      <c r="A114" s="534"/>
      <c r="B114" s="525"/>
      <c r="C114" s="525"/>
      <c r="D114" s="528" t="s">
        <v>260</v>
      </c>
      <c r="E114" s="584"/>
      <c r="F114" s="584"/>
      <c r="G114" s="584"/>
      <c r="H114" s="754"/>
    </row>
    <row r="115" spans="1:8" s="561" customFormat="1" ht="30.75">
      <c r="A115" s="562"/>
      <c r="B115" s="563"/>
      <c r="C115" s="563"/>
      <c r="D115" s="564" t="s">
        <v>586</v>
      </c>
      <c r="E115" s="585">
        <f>SUM(E116)</f>
        <v>50000</v>
      </c>
      <c r="F115" s="585">
        <f aca="true" t="shared" si="11" ref="F115:G117">SUM(F116)</f>
        <v>0</v>
      </c>
      <c r="G115" s="585">
        <f t="shared" si="11"/>
        <v>50000</v>
      </c>
      <c r="H115" s="755"/>
    </row>
    <row r="116" spans="1:8" s="425" customFormat="1" ht="13.5">
      <c r="A116" s="498" t="s">
        <v>652</v>
      </c>
      <c r="B116" s="504"/>
      <c r="C116" s="494">
        <v>35</v>
      </c>
      <c r="D116" s="505" t="s">
        <v>76</v>
      </c>
      <c r="E116" s="589">
        <f>SUM(E117)</f>
        <v>50000</v>
      </c>
      <c r="F116" s="589">
        <f t="shared" si="11"/>
        <v>0</v>
      </c>
      <c r="G116" s="589">
        <f t="shared" si="11"/>
        <v>50000</v>
      </c>
      <c r="H116" s="603">
        <f>AVERAGE(G116/E116*100)</f>
        <v>100</v>
      </c>
    </row>
    <row r="117" spans="1:8" ht="13.5">
      <c r="A117" s="495" t="s">
        <v>652</v>
      </c>
      <c r="B117" s="506"/>
      <c r="C117" s="507">
        <v>352</v>
      </c>
      <c r="D117" s="508" t="s">
        <v>461</v>
      </c>
      <c r="E117" s="588">
        <f>SUM(E118)</f>
        <v>50000</v>
      </c>
      <c r="F117" s="588">
        <f t="shared" si="11"/>
        <v>0</v>
      </c>
      <c r="G117" s="588">
        <f t="shared" si="11"/>
        <v>50000</v>
      </c>
      <c r="H117" s="603">
        <f>AVERAGE(G117/E117*100)</f>
        <v>100</v>
      </c>
    </row>
    <row r="118" spans="1:8" ht="14.25" thickBot="1">
      <c r="A118" s="495" t="s">
        <v>652</v>
      </c>
      <c r="B118" s="515" t="s">
        <v>458</v>
      </c>
      <c r="C118" s="532">
        <v>3523</v>
      </c>
      <c r="D118" s="510" t="s">
        <v>712</v>
      </c>
      <c r="E118" s="592">
        <v>50000</v>
      </c>
      <c r="F118" s="592"/>
      <c r="G118" s="579">
        <f>E118+F118</f>
        <v>50000</v>
      </c>
      <c r="H118" s="603">
        <f>AVERAGE(G118/E118*100)</f>
        <v>100</v>
      </c>
    </row>
    <row r="119" spans="1:8" s="553" customFormat="1" ht="18" thickBot="1">
      <c r="A119" s="763" t="s">
        <v>632</v>
      </c>
      <c r="B119" s="764"/>
      <c r="C119" s="764"/>
      <c r="D119" s="765"/>
      <c r="E119" s="582">
        <f>E122</f>
        <v>36000</v>
      </c>
      <c r="F119" s="582">
        <f>F122</f>
        <v>-7000</v>
      </c>
      <c r="G119" s="582">
        <f>G122</f>
        <v>29000</v>
      </c>
      <c r="H119" s="609"/>
    </row>
    <row r="120" spans="1:8" ht="13.5">
      <c r="A120" s="534"/>
      <c r="B120" s="525"/>
      <c r="C120" s="525"/>
      <c r="D120" s="528" t="s">
        <v>207</v>
      </c>
      <c r="E120" s="584"/>
      <c r="F120" s="584"/>
      <c r="G120" s="584"/>
      <c r="H120" s="652"/>
    </row>
    <row r="121" spans="1:8" ht="13.5">
      <c r="A121" s="534"/>
      <c r="B121" s="525"/>
      <c r="C121" s="525"/>
      <c r="D121" s="528" t="s">
        <v>208</v>
      </c>
      <c r="E121" s="584"/>
      <c r="F121" s="584"/>
      <c r="G121" s="584"/>
      <c r="H121" s="652"/>
    </row>
    <row r="122" spans="1:8" s="561" customFormat="1" ht="15">
      <c r="A122" s="562"/>
      <c r="B122" s="563"/>
      <c r="C122" s="563"/>
      <c r="D122" s="560" t="s">
        <v>587</v>
      </c>
      <c r="E122" s="585">
        <f>SUM(E123)</f>
        <v>36000</v>
      </c>
      <c r="F122" s="585">
        <f aca="true" t="shared" si="12" ref="F122:G124">SUM(F123)</f>
        <v>-7000</v>
      </c>
      <c r="G122" s="585">
        <f t="shared" si="12"/>
        <v>29000</v>
      </c>
      <c r="H122" s="653">
        <f>AVERAGE(F122/E122*100)</f>
        <v>-19.444444444444446</v>
      </c>
    </row>
    <row r="123" spans="1:8" s="425" customFormat="1" ht="13.5">
      <c r="A123" s="498" t="s">
        <v>653</v>
      </c>
      <c r="B123" s="504"/>
      <c r="C123" s="518">
        <v>32</v>
      </c>
      <c r="D123" s="504" t="s">
        <v>184</v>
      </c>
      <c r="E123" s="589">
        <f>SUM(E124)</f>
        <v>36000</v>
      </c>
      <c r="F123" s="589">
        <f t="shared" si="12"/>
        <v>-7000</v>
      </c>
      <c r="G123" s="589">
        <f t="shared" si="12"/>
        <v>29000</v>
      </c>
      <c r="H123" s="603">
        <f>AVERAGE(G123/E123*100)</f>
        <v>80.55555555555556</v>
      </c>
    </row>
    <row r="124" spans="1:8" ht="13.5">
      <c r="A124" s="495" t="s">
        <v>653</v>
      </c>
      <c r="B124" s="506"/>
      <c r="C124" s="516">
        <v>323</v>
      </c>
      <c r="D124" s="506" t="s">
        <v>57</v>
      </c>
      <c r="E124" s="588">
        <f>SUM(E125)</f>
        <v>36000</v>
      </c>
      <c r="F124" s="588">
        <f t="shared" si="12"/>
        <v>-7000</v>
      </c>
      <c r="G124" s="588">
        <f t="shared" si="12"/>
        <v>29000</v>
      </c>
      <c r="H124" s="603">
        <f>AVERAGE(G124/E124*100)</f>
        <v>80.55555555555556</v>
      </c>
    </row>
    <row r="125" spans="1:8" ht="14.25" thickBot="1">
      <c r="A125" s="495" t="s">
        <v>653</v>
      </c>
      <c r="B125" s="515" t="s">
        <v>459</v>
      </c>
      <c r="C125" s="531">
        <v>3237</v>
      </c>
      <c r="D125" s="515" t="s">
        <v>63</v>
      </c>
      <c r="E125" s="593">
        <v>36000</v>
      </c>
      <c r="F125" s="593">
        <v>-7000</v>
      </c>
      <c r="G125" s="579">
        <f>E125+F125</f>
        <v>29000</v>
      </c>
      <c r="H125" s="603">
        <f>AVERAGE(G125/E125*100)</f>
        <v>80.55555555555556</v>
      </c>
    </row>
    <row r="126" spans="1:8" s="553" customFormat="1" ht="18" thickBot="1">
      <c r="A126" s="763" t="s">
        <v>633</v>
      </c>
      <c r="B126" s="764"/>
      <c r="C126" s="764"/>
      <c r="D126" s="765"/>
      <c r="E126" s="582">
        <f>SUM(E129)</f>
        <v>25000</v>
      </c>
      <c r="F126" s="582">
        <f>SUM(F129)</f>
        <v>-25000</v>
      </c>
      <c r="G126" s="582">
        <f>SUM(G129)</f>
        <v>0</v>
      </c>
      <c r="H126" s="609">
        <f>AVERAGE(F126/E126*100)</f>
        <v>-100</v>
      </c>
    </row>
    <row r="127" spans="1:8" ht="13.5">
      <c r="A127" s="534"/>
      <c r="B127" s="525"/>
      <c r="C127" s="525"/>
      <c r="D127" s="528" t="s">
        <v>207</v>
      </c>
      <c r="E127" s="584"/>
      <c r="F127" s="584"/>
      <c r="G127" s="584"/>
      <c r="H127" s="777">
        <f>AVERAGE(F129/E129*100)</f>
        <v>-100</v>
      </c>
    </row>
    <row r="128" spans="1:8" ht="13.5">
      <c r="A128" s="534"/>
      <c r="B128" s="525"/>
      <c r="C128" s="525"/>
      <c r="D128" s="528" t="s">
        <v>201</v>
      </c>
      <c r="E128" s="584"/>
      <c r="F128" s="584"/>
      <c r="G128" s="584"/>
      <c r="H128" s="779"/>
    </row>
    <row r="129" spans="1:8" s="561" customFormat="1" ht="15">
      <c r="A129" s="562"/>
      <c r="B129" s="563"/>
      <c r="C129" s="563"/>
      <c r="D129" s="560" t="s">
        <v>588</v>
      </c>
      <c r="E129" s="585">
        <f aca="true" t="shared" si="13" ref="E129:G130">SUM(E130)</f>
        <v>25000</v>
      </c>
      <c r="F129" s="585">
        <f t="shared" si="13"/>
        <v>-25000</v>
      </c>
      <c r="G129" s="585">
        <f t="shared" si="13"/>
        <v>0</v>
      </c>
      <c r="H129" s="779"/>
    </row>
    <row r="130" spans="1:8" s="425" customFormat="1" ht="13.5">
      <c r="A130" s="498" t="s">
        <v>654</v>
      </c>
      <c r="B130" s="504"/>
      <c r="C130" s="518">
        <v>38</v>
      </c>
      <c r="D130" s="504" t="s">
        <v>202</v>
      </c>
      <c r="E130" s="589">
        <f t="shared" si="13"/>
        <v>25000</v>
      </c>
      <c r="F130" s="589">
        <f t="shared" si="13"/>
        <v>-25000</v>
      </c>
      <c r="G130" s="589">
        <f t="shared" si="13"/>
        <v>0</v>
      </c>
      <c r="H130" s="603">
        <f>AVERAGE(G130/E130*100)</f>
        <v>0</v>
      </c>
    </row>
    <row r="131" spans="1:8" ht="13.5">
      <c r="A131" s="495" t="s">
        <v>654</v>
      </c>
      <c r="B131" s="506"/>
      <c r="C131" s="516">
        <v>381</v>
      </c>
      <c r="D131" s="506" t="s">
        <v>38</v>
      </c>
      <c r="E131" s="588">
        <f>SUM(E132:E133)</f>
        <v>25000</v>
      </c>
      <c r="F131" s="588">
        <f>SUM(F132:F133)</f>
        <v>-25000</v>
      </c>
      <c r="G131" s="588">
        <f>SUM(G132:G133)</f>
        <v>0</v>
      </c>
      <c r="H131" s="603">
        <f>AVERAGE(G131/E131*100)</f>
        <v>0</v>
      </c>
    </row>
    <row r="132" spans="1:8" ht="13.5">
      <c r="A132" s="495" t="s">
        <v>654</v>
      </c>
      <c r="B132" s="506" t="s">
        <v>568</v>
      </c>
      <c r="C132" s="516">
        <v>3811</v>
      </c>
      <c r="D132" s="506" t="s">
        <v>467</v>
      </c>
      <c r="E132" s="587">
        <v>0</v>
      </c>
      <c r="F132" s="587"/>
      <c r="G132" s="579">
        <f>E132+F132</f>
        <v>0</v>
      </c>
      <c r="H132" s="603" t="e">
        <f>AVERAGE(G132/E132*100)</f>
        <v>#DIV/0!</v>
      </c>
    </row>
    <row r="133" spans="1:8" s="428" customFormat="1" ht="14.25" thickBot="1">
      <c r="A133" s="495" t="s">
        <v>654</v>
      </c>
      <c r="B133" s="515" t="s">
        <v>462</v>
      </c>
      <c r="C133" s="531">
        <v>3812</v>
      </c>
      <c r="D133" s="515" t="s">
        <v>210</v>
      </c>
      <c r="E133" s="593">
        <v>25000</v>
      </c>
      <c r="F133" s="593">
        <v>-25000</v>
      </c>
      <c r="G133" s="588">
        <f>E133+F133</f>
        <v>0</v>
      </c>
      <c r="H133" s="603">
        <f>AVERAGE(G133/E133*100)</f>
        <v>0</v>
      </c>
    </row>
    <row r="134" spans="1:8" s="553" customFormat="1" ht="18" thickBot="1">
      <c r="A134" s="756" t="s">
        <v>634</v>
      </c>
      <c r="B134" s="757"/>
      <c r="C134" s="757"/>
      <c r="D134" s="758"/>
      <c r="E134" s="582">
        <f>SUM(E137)</f>
        <v>5000</v>
      </c>
      <c r="F134" s="582">
        <f>SUM(F137)</f>
        <v>-5000</v>
      </c>
      <c r="G134" s="582">
        <f>SUM(G137)</f>
        <v>0</v>
      </c>
      <c r="H134" s="609">
        <f>AVERAGE(F134/E134*100)</f>
        <v>-100</v>
      </c>
    </row>
    <row r="135" spans="1:8" s="500" customFormat="1" ht="13.5">
      <c r="A135" s="534"/>
      <c r="B135" s="525"/>
      <c r="C135" s="525"/>
      <c r="D135" s="528" t="s">
        <v>207</v>
      </c>
      <c r="E135" s="584"/>
      <c r="F135" s="584"/>
      <c r="G135" s="584"/>
      <c r="H135" s="762">
        <f>AVERAGE(G137/E137*100)</f>
        <v>0</v>
      </c>
    </row>
    <row r="136" spans="1:8" ht="13.5">
      <c r="A136" s="534"/>
      <c r="B136" s="525"/>
      <c r="C136" s="525"/>
      <c r="D136" s="528" t="s">
        <v>201</v>
      </c>
      <c r="E136" s="584"/>
      <c r="F136" s="584"/>
      <c r="G136" s="584"/>
      <c r="H136" s="754"/>
    </row>
    <row r="137" spans="1:8" s="561" customFormat="1" ht="15">
      <c r="A137" s="562"/>
      <c r="B137" s="563"/>
      <c r="C137" s="563"/>
      <c r="D137" s="560" t="s">
        <v>589</v>
      </c>
      <c r="E137" s="585">
        <f>SUM(E138)</f>
        <v>5000</v>
      </c>
      <c r="F137" s="585">
        <f aca="true" t="shared" si="14" ref="F137:G139">SUM(F138)</f>
        <v>-5000</v>
      </c>
      <c r="G137" s="585">
        <f t="shared" si="14"/>
        <v>0</v>
      </c>
      <c r="H137" s="755"/>
    </row>
    <row r="138" spans="1:8" s="425" customFormat="1" ht="13.5">
      <c r="A138" s="498" t="s">
        <v>655</v>
      </c>
      <c r="B138" s="504"/>
      <c r="C138" s="518">
        <v>38</v>
      </c>
      <c r="D138" s="504" t="s">
        <v>202</v>
      </c>
      <c r="E138" s="589">
        <f>SUM(E139)</f>
        <v>5000</v>
      </c>
      <c r="F138" s="589">
        <f t="shared" si="14"/>
        <v>-5000</v>
      </c>
      <c r="G138" s="589">
        <f t="shared" si="14"/>
        <v>0</v>
      </c>
      <c r="H138" s="603">
        <f>AVERAGE(G138/E138*100)</f>
        <v>0</v>
      </c>
    </row>
    <row r="139" spans="1:8" ht="13.5">
      <c r="A139" s="495" t="s">
        <v>655</v>
      </c>
      <c r="B139" s="506"/>
      <c r="C139" s="516">
        <v>381</v>
      </c>
      <c r="D139" s="506" t="s">
        <v>38</v>
      </c>
      <c r="E139" s="588">
        <f>SUM(E140)</f>
        <v>5000</v>
      </c>
      <c r="F139" s="588">
        <f t="shared" si="14"/>
        <v>-5000</v>
      </c>
      <c r="G139" s="588">
        <f t="shared" si="14"/>
        <v>0</v>
      </c>
      <c r="H139" s="603">
        <f>AVERAGE(G139/E139*100)</f>
        <v>0</v>
      </c>
    </row>
    <row r="140" spans="1:8" ht="14.25" thickBot="1">
      <c r="A140" s="495" t="s">
        <v>655</v>
      </c>
      <c r="B140" s="515" t="s">
        <v>464</v>
      </c>
      <c r="C140" s="531">
        <v>3811</v>
      </c>
      <c r="D140" s="515" t="s">
        <v>470</v>
      </c>
      <c r="E140" s="593">
        <v>5000</v>
      </c>
      <c r="F140" s="593">
        <v>-5000</v>
      </c>
      <c r="G140" s="579">
        <f>E140+F140</f>
        <v>0</v>
      </c>
      <c r="H140" s="603">
        <f>AVERAGE(G140/E140*100)</f>
        <v>0</v>
      </c>
    </row>
    <row r="141" spans="1:8" s="553" customFormat="1" ht="18" thickBot="1">
      <c r="A141" s="763" t="s">
        <v>635</v>
      </c>
      <c r="B141" s="764"/>
      <c r="C141" s="764"/>
      <c r="D141" s="765"/>
      <c r="E141" s="582">
        <f>SUM(E145+E159+E165)</f>
        <v>726000</v>
      </c>
      <c r="F141" s="582">
        <f>SUM(F145+F159+F165)</f>
        <v>-161000</v>
      </c>
      <c r="G141" s="582">
        <f>SUM(G145+G159+G165)</f>
        <v>565000</v>
      </c>
      <c r="H141" s="609">
        <f>AVERAGE(F141/E141*100)</f>
        <v>-22.176308539944902</v>
      </c>
    </row>
    <row r="142" spans="1:8" ht="13.5">
      <c r="A142" s="534"/>
      <c r="B142" s="525"/>
      <c r="C142" s="525"/>
      <c r="D142" s="529" t="s">
        <v>212</v>
      </c>
      <c r="E142" s="584"/>
      <c r="F142" s="584"/>
      <c r="G142" s="584"/>
      <c r="H142" s="777">
        <v>100</v>
      </c>
    </row>
    <row r="143" spans="1:8" ht="13.5">
      <c r="A143" s="534"/>
      <c r="B143" s="525"/>
      <c r="C143" s="525"/>
      <c r="D143" s="528" t="s">
        <v>213</v>
      </c>
      <c r="E143" s="584"/>
      <c r="F143" s="584"/>
      <c r="G143" s="584"/>
      <c r="H143" s="778"/>
    </row>
    <row r="144" spans="1:8" s="561" customFormat="1" ht="15">
      <c r="A144" s="562"/>
      <c r="B144" s="563"/>
      <c r="C144" s="563"/>
      <c r="D144" s="775" t="s">
        <v>590</v>
      </c>
      <c r="E144" s="565"/>
      <c r="F144" s="565"/>
      <c r="G144" s="565"/>
      <c r="H144" s="778"/>
    </row>
    <row r="145" spans="1:8" s="561" customFormat="1" ht="15">
      <c r="A145" s="562"/>
      <c r="B145" s="563"/>
      <c r="C145" s="563"/>
      <c r="D145" s="776"/>
      <c r="E145" s="585">
        <f aca="true" t="shared" si="15" ref="E145:G146">SUM(E146)</f>
        <v>666000</v>
      </c>
      <c r="F145" s="585">
        <f t="shared" si="15"/>
        <v>-134000</v>
      </c>
      <c r="G145" s="585">
        <f t="shared" si="15"/>
        <v>532000</v>
      </c>
      <c r="H145" s="778"/>
    </row>
    <row r="146" spans="1:8" s="425" customFormat="1" ht="13.5">
      <c r="A146" s="498" t="s">
        <v>656</v>
      </c>
      <c r="B146" s="504"/>
      <c r="C146" s="494">
        <v>37</v>
      </c>
      <c r="D146" s="505" t="s">
        <v>78</v>
      </c>
      <c r="E146" s="589">
        <f t="shared" si="15"/>
        <v>666000</v>
      </c>
      <c r="F146" s="589">
        <f t="shared" si="15"/>
        <v>-134000</v>
      </c>
      <c r="G146" s="589">
        <f t="shared" si="15"/>
        <v>532000</v>
      </c>
      <c r="H146" s="603">
        <f aca="true" t="shared" si="16" ref="H146:H156">AVERAGE(G146/E146*100)</f>
        <v>79.87987987987988</v>
      </c>
    </row>
    <row r="147" spans="1:8" ht="13.5">
      <c r="A147" s="495" t="s">
        <v>656</v>
      </c>
      <c r="B147" s="506"/>
      <c r="C147" s="507">
        <v>372</v>
      </c>
      <c r="D147" s="508" t="s">
        <v>78</v>
      </c>
      <c r="E147" s="588">
        <f>SUM(E148:E156)</f>
        <v>666000</v>
      </c>
      <c r="F147" s="588">
        <f>SUM(F148:F156)</f>
        <v>-134000</v>
      </c>
      <c r="G147" s="588">
        <f>SUM(G148:G156)</f>
        <v>532000</v>
      </c>
      <c r="H147" s="603">
        <f t="shared" si="16"/>
        <v>79.87987987987988</v>
      </c>
    </row>
    <row r="148" spans="1:8" ht="13.5">
      <c r="A148" s="495" t="s">
        <v>656</v>
      </c>
      <c r="B148" s="506" t="s">
        <v>465</v>
      </c>
      <c r="C148" s="507">
        <v>3721</v>
      </c>
      <c r="D148" s="508" t="s">
        <v>554</v>
      </c>
      <c r="E148" s="587">
        <v>140000</v>
      </c>
      <c r="F148" s="587">
        <v>-20000</v>
      </c>
      <c r="G148" s="579">
        <f aca="true" t="shared" si="17" ref="G148:G156">E148+F148</f>
        <v>120000</v>
      </c>
      <c r="H148" s="603">
        <f t="shared" si="16"/>
        <v>85.71428571428571</v>
      </c>
    </row>
    <row r="149" spans="1:8" ht="27">
      <c r="A149" s="495" t="s">
        <v>656</v>
      </c>
      <c r="B149" s="506" t="s">
        <v>466</v>
      </c>
      <c r="C149" s="507">
        <v>3721</v>
      </c>
      <c r="D149" s="508" t="s">
        <v>555</v>
      </c>
      <c r="E149" s="587">
        <v>80000</v>
      </c>
      <c r="F149" s="587"/>
      <c r="G149" s="579">
        <f t="shared" si="17"/>
        <v>80000</v>
      </c>
      <c r="H149" s="603">
        <f t="shared" si="16"/>
        <v>100</v>
      </c>
    </row>
    <row r="150" spans="1:8" ht="27">
      <c r="A150" s="495" t="s">
        <v>656</v>
      </c>
      <c r="B150" s="506" t="s">
        <v>468</v>
      </c>
      <c r="C150" s="507">
        <v>3721</v>
      </c>
      <c r="D150" s="508" t="s">
        <v>711</v>
      </c>
      <c r="E150" s="587">
        <v>110000</v>
      </c>
      <c r="F150" s="587"/>
      <c r="G150" s="579">
        <f t="shared" si="17"/>
        <v>110000</v>
      </c>
      <c r="H150" s="603">
        <f t="shared" si="16"/>
        <v>100</v>
      </c>
    </row>
    <row r="151" spans="1:8" ht="27">
      <c r="A151" s="495" t="s">
        <v>656</v>
      </c>
      <c r="B151" s="506" t="s">
        <v>469</v>
      </c>
      <c r="C151" s="507">
        <v>3722</v>
      </c>
      <c r="D151" s="508" t="s">
        <v>556</v>
      </c>
      <c r="E151" s="587">
        <v>130000</v>
      </c>
      <c r="F151" s="587">
        <v>-14000</v>
      </c>
      <c r="G151" s="579">
        <f t="shared" si="17"/>
        <v>116000</v>
      </c>
      <c r="H151" s="603">
        <f t="shared" si="16"/>
        <v>89.23076923076924</v>
      </c>
    </row>
    <row r="152" spans="1:8" ht="27">
      <c r="A152" s="495" t="s">
        <v>656</v>
      </c>
      <c r="B152" s="506" t="s">
        <v>471</v>
      </c>
      <c r="C152" s="507">
        <v>3722</v>
      </c>
      <c r="D152" s="508" t="s">
        <v>557</v>
      </c>
      <c r="E152" s="587">
        <v>6000</v>
      </c>
      <c r="F152" s="587">
        <v>1000</v>
      </c>
      <c r="G152" s="579">
        <f t="shared" si="17"/>
        <v>7000</v>
      </c>
      <c r="H152" s="603">
        <f t="shared" si="16"/>
        <v>116.66666666666667</v>
      </c>
    </row>
    <row r="153" spans="1:8" ht="27">
      <c r="A153" s="495" t="s">
        <v>656</v>
      </c>
      <c r="B153" s="506" t="s">
        <v>569</v>
      </c>
      <c r="C153" s="507">
        <v>3722</v>
      </c>
      <c r="D153" s="508" t="s">
        <v>558</v>
      </c>
      <c r="E153" s="587">
        <v>60000</v>
      </c>
      <c r="F153" s="587">
        <v>-50000</v>
      </c>
      <c r="G153" s="579">
        <f t="shared" si="17"/>
        <v>10000</v>
      </c>
      <c r="H153" s="603">
        <f t="shared" si="16"/>
        <v>16.666666666666664</v>
      </c>
    </row>
    <row r="154" spans="1:8" ht="27">
      <c r="A154" s="495" t="s">
        <v>656</v>
      </c>
      <c r="B154" s="506" t="s">
        <v>472</v>
      </c>
      <c r="C154" s="507">
        <v>3722</v>
      </c>
      <c r="D154" s="508" t="s">
        <v>559</v>
      </c>
      <c r="E154" s="587">
        <v>50000</v>
      </c>
      <c r="F154" s="587">
        <v>-41000</v>
      </c>
      <c r="G154" s="579">
        <f t="shared" si="17"/>
        <v>9000</v>
      </c>
      <c r="H154" s="603">
        <f t="shared" si="16"/>
        <v>18</v>
      </c>
    </row>
    <row r="155" spans="1:8" ht="27">
      <c r="A155" s="495" t="s">
        <v>656</v>
      </c>
      <c r="B155" s="506" t="s">
        <v>474</v>
      </c>
      <c r="C155" s="507">
        <v>3722</v>
      </c>
      <c r="D155" s="508" t="s">
        <v>560</v>
      </c>
      <c r="E155" s="587">
        <v>60000</v>
      </c>
      <c r="F155" s="587">
        <v>-3000</v>
      </c>
      <c r="G155" s="579">
        <f t="shared" si="17"/>
        <v>57000</v>
      </c>
      <c r="H155" s="603">
        <f t="shared" si="16"/>
        <v>95</v>
      </c>
    </row>
    <row r="156" spans="1:8" ht="27.75" thickBot="1">
      <c r="A156" s="495" t="s">
        <v>656</v>
      </c>
      <c r="B156" s="520" t="s">
        <v>475</v>
      </c>
      <c r="C156" s="521">
        <v>3722</v>
      </c>
      <c r="D156" s="522" t="s">
        <v>561</v>
      </c>
      <c r="E156" s="596">
        <v>30000</v>
      </c>
      <c r="F156" s="596">
        <v>-7000</v>
      </c>
      <c r="G156" s="608">
        <f t="shared" si="17"/>
        <v>23000</v>
      </c>
      <c r="H156" s="603">
        <f t="shared" si="16"/>
        <v>76.66666666666667</v>
      </c>
    </row>
    <row r="157" spans="1:8" ht="14.25" thickTop="1">
      <c r="A157" s="534"/>
      <c r="B157" s="525"/>
      <c r="C157" s="525"/>
      <c r="D157" s="529" t="s">
        <v>212</v>
      </c>
      <c r="E157" s="584"/>
      <c r="F157" s="584"/>
      <c r="G157" s="584"/>
      <c r="H157" s="762">
        <f>AVERAGE(G159/E159*100)</f>
        <v>93.33333333333333</v>
      </c>
    </row>
    <row r="158" spans="1:8" ht="13.5">
      <c r="A158" s="534"/>
      <c r="B158" s="525"/>
      <c r="C158" s="525"/>
      <c r="D158" s="528" t="s">
        <v>201</v>
      </c>
      <c r="E158" s="584"/>
      <c r="F158" s="584"/>
      <c r="G158" s="584"/>
      <c r="H158" s="754"/>
    </row>
    <row r="159" spans="1:8" s="561" customFormat="1" ht="30.75">
      <c r="A159" s="562"/>
      <c r="B159" s="563"/>
      <c r="C159" s="563"/>
      <c r="D159" s="566" t="s">
        <v>703</v>
      </c>
      <c r="E159" s="585">
        <f>SUM(E160)</f>
        <v>30000</v>
      </c>
      <c r="F159" s="585">
        <f aca="true" t="shared" si="18" ref="F159:G161">SUM(F160)</f>
        <v>-2000</v>
      </c>
      <c r="G159" s="585">
        <f t="shared" si="18"/>
        <v>28000</v>
      </c>
      <c r="H159" s="755"/>
    </row>
    <row r="160" spans="1:8" s="425" customFormat="1" ht="13.5">
      <c r="A160" s="550" t="s">
        <v>657</v>
      </c>
      <c r="B160" s="551"/>
      <c r="C160" s="518">
        <v>38</v>
      </c>
      <c r="D160" s="505" t="s">
        <v>81</v>
      </c>
      <c r="E160" s="589">
        <f>SUM(E161)</f>
        <v>30000</v>
      </c>
      <c r="F160" s="589">
        <f t="shared" si="18"/>
        <v>-2000</v>
      </c>
      <c r="G160" s="589">
        <f t="shared" si="18"/>
        <v>28000</v>
      </c>
      <c r="H160" s="603">
        <f>AVERAGE(G160/E160*100)</f>
        <v>93.33333333333333</v>
      </c>
    </row>
    <row r="161" spans="1:8" ht="13.5">
      <c r="A161" s="497" t="s">
        <v>657</v>
      </c>
      <c r="B161" s="517"/>
      <c r="C161" s="516">
        <v>381</v>
      </c>
      <c r="D161" s="508" t="s">
        <v>38</v>
      </c>
      <c r="E161" s="588">
        <f>SUM(E162)</f>
        <v>30000</v>
      </c>
      <c r="F161" s="588">
        <f t="shared" si="18"/>
        <v>-2000</v>
      </c>
      <c r="G161" s="588">
        <f t="shared" si="18"/>
        <v>28000</v>
      </c>
      <c r="H161" s="603">
        <f>AVERAGE(G161/E161*100)</f>
        <v>93.33333333333333</v>
      </c>
    </row>
    <row r="162" spans="1:8" ht="14.25" thickBot="1">
      <c r="A162" s="539" t="s">
        <v>657</v>
      </c>
      <c r="B162" s="540" t="s">
        <v>476</v>
      </c>
      <c r="C162" s="541">
        <v>3811</v>
      </c>
      <c r="D162" s="522" t="s">
        <v>460</v>
      </c>
      <c r="E162" s="596">
        <f>15000+15000</f>
        <v>30000</v>
      </c>
      <c r="F162" s="596">
        <v>-2000</v>
      </c>
      <c r="G162" s="608">
        <f>E162+F162</f>
        <v>28000</v>
      </c>
      <c r="H162" s="603">
        <f>AVERAGE(G162/E162*100)</f>
        <v>93.33333333333333</v>
      </c>
    </row>
    <row r="163" spans="1:8" ht="14.25" thickTop="1">
      <c r="A163" s="534"/>
      <c r="B163" s="525"/>
      <c r="C163" s="525"/>
      <c r="D163" s="529" t="s">
        <v>212</v>
      </c>
      <c r="E163" s="584"/>
      <c r="F163" s="584"/>
      <c r="G163" s="584"/>
      <c r="H163" s="762">
        <f>AVERAGE(G165/E165*100)</f>
        <v>16.666666666666664</v>
      </c>
    </row>
    <row r="164" spans="1:8" ht="13.5">
      <c r="A164" s="534"/>
      <c r="B164" s="525"/>
      <c r="C164" s="525"/>
      <c r="D164" s="528" t="s">
        <v>473</v>
      </c>
      <c r="E164" s="584"/>
      <c r="F164" s="584"/>
      <c r="G164" s="584"/>
      <c r="H164" s="754"/>
    </row>
    <row r="165" spans="1:8" s="561" customFormat="1" ht="33" customHeight="1">
      <c r="A165" s="562"/>
      <c r="B165" s="563"/>
      <c r="C165" s="563"/>
      <c r="D165" s="566" t="s">
        <v>591</v>
      </c>
      <c r="E165" s="585">
        <f>SUM(E166)</f>
        <v>30000</v>
      </c>
      <c r="F165" s="585">
        <f aca="true" t="shared" si="19" ref="F165:G167">SUM(F166)</f>
        <v>-25000</v>
      </c>
      <c r="G165" s="585">
        <f t="shared" si="19"/>
        <v>5000</v>
      </c>
      <c r="H165" s="755"/>
    </row>
    <row r="166" spans="1:8" s="425" customFormat="1" ht="13.5">
      <c r="A166" s="550" t="s">
        <v>658</v>
      </c>
      <c r="B166" s="551"/>
      <c r="C166" s="518">
        <v>37</v>
      </c>
      <c r="D166" s="505" t="s">
        <v>78</v>
      </c>
      <c r="E166" s="589">
        <f>SUM(E167)</f>
        <v>30000</v>
      </c>
      <c r="F166" s="589">
        <f t="shared" si="19"/>
        <v>-25000</v>
      </c>
      <c r="G166" s="589">
        <f t="shared" si="19"/>
        <v>5000</v>
      </c>
      <c r="H166" s="603">
        <f>AVERAGE(G166/E166*100)</f>
        <v>16.666666666666664</v>
      </c>
    </row>
    <row r="167" spans="1:8" ht="13.5">
      <c r="A167" s="497" t="s">
        <v>658</v>
      </c>
      <c r="B167" s="517"/>
      <c r="C167" s="516">
        <v>372</v>
      </c>
      <c r="D167" s="508" t="s">
        <v>78</v>
      </c>
      <c r="E167" s="588">
        <f>SUM(E168)</f>
        <v>30000</v>
      </c>
      <c r="F167" s="588">
        <f t="shared" si="19"/>
        <v>-25000</v>
      </c>
      <c r="G167" s="588">
        <f t="shared" si="19"/>
        <v>5000</v>
      </c>
      <c r="H167" s="603">
        <f>AVERAGE(G167/E167*100)</f>
        <v>16.666666666666664</v>
      </c>
    </row>
    <row r="168" spans="1:8" ht="14.25" thickBot="1">
      <c r="A168" s="497" t="s">
        <v>658</v>
      </c>
      <c r="B168" s="533" t="s">
        <v>477</v>
      </c>
      <c r="C168" s="531">
        <v>3722</v>
      </c>
      <c r="D168" s="510" t="s">
        <v>80</v>
      </c>
      <c r="E168" s="593">
        <v>30000</v>
      </c>
      <c r="F168" s="593">
        <v>-25000</v>
      </c>
      <c r="G168" s="579">
        <f>E168+F168</f>
        <v>5000</v>
      </c>
      <c r="H168" s="603">
        <f>AVERAGE(G168/E168*100)</f>
        <v>16.666666666666664</v>
      </c>
    </row>
    <row r="169" spans="1:8" s="553" customFormat="1" ht="18" thickBot="1">
      <c r="A169" s="756" t="s">
        <v>636</v>
      </c>
      <c r="B169" s="757"/>
      <c r="C169" s="757"/>
      <c r="D169" s="758"/>
      <c r="E169" s="582">
        <f>SUM(E172)</f>
        <v>100000</v>
      </c>
      <c r="F169" s="582">
        <f>SUM(F172)</f>
        <v>-50000</v>
      </c>
      <c r="G169" s="582">
        <f>SUM(G172)</f>
        <v>50000</v>
      </c>
      <c r="H169" s="609">
        <f>AVERAGE(F169/E169*100)</f>
        <v>-50</v>
      </c>
    </row>
    <row r="170" spans="1:8" ht="13.5">
      <c r="A170" s="534"/>
      <c r="B170" s="525"/>
      <c r="C170" s="525"/>
      <c r="D170" s="529" t="s">
        <v>215</v>
      </c>
      <c r="E170" s="584"/>
      <c r="F170" s="584"/>
      <c r="G170" s="584"/>
      <c r="H170" s="762">
        <f>AVERAGE(G172/E172*100)</f>
        <v>50</v>
      </c>
    </row>
    <row r="171" spans="1:8" ht="13.5">
      <c r="A171" s="534"/>
      <c r="B171" s="525"/>
      <c r="C171" s="525"/>
      <c r="D171" s="528" t="s">
        <v>199</v>
      </c>
      <c r="E171" s="584"/>
      <c r="F171" s="584"/>
      <c r="G171" s="584"/>
      <c r="H171" s="754"/>
    </row>
    <row r="172" spans="1:8" s="561" customFormat="1" ht="15">
      <c r="A172" s="562"/>
      <c r="B172" s="563"/>
      <c r="C172" s="563"/>
      <c r="D172" s="566" t="s">
        <v>660</v>
      </c>
      <c r="E172" s="585">
        <f>SUM(E173)</f>
        <v>100000</v>
      </c>
      <c r="F172" s="585">
        <f aca="true" t="shared" si="20" ref="F172:G174">SUM(F173)</f>
        <v>-50000</v>
      </c>
      <c r="G172" s="585">
        <f t="shared" si="20"/>
        <v>50000</v>
      </c>
      <c r="H172" s="755"/>
    </row>
    <row r="173" spans="1:8" s="425" customFormat="1" ht="13.5">
      <c r="A173" s="498" t="s">
        <v>659</v>
      </c>
      <c r="B173" s="504"/>
      <c r="C173" s="494">
        <v>32</v>
      </c>
      <c r="D173" s="505" t="s">
        <v>184</v>
      </c>
      <c r="E173" s="589">
        <f>SUM(E174)</f>
        <v>100000</v>
      </c>
      <c r="F173" s="589">
        <f t="shared" si="20"/>
        <v>-50000</v>
      </c>
      <c r="G173" s="589">
        <f t="shared" si="20"/>
        <v>50000</v>
      </c>
      <c r="H173" s="603">
        <f>AVERAGE(G173/E173*100)</f>
        <v>50</v>
      </c>
    </row>
    <row r="174" spans="1:8" ht="13.5">
      <c r="A174" s="495" t="s">
        <v>659</v>
      </c>
      <c r="B174" s="506"/>
      <c r="C174" s="507">
        <v>323</v>
      </c>
      <c r="D174" s="508" t="s">
        <v>57</v>
      </c>
      <c r="E174" s="588">
        <f>SUM(E175)</f>
        <v>100000</v>
      </c>
      <c r="F174" s="588">
        <f t="shared" si="20"/>
        <v>-50000</v>
      </c>
      <c r="G174" s="588">
        <f t="shared" si="20"/>
        <v>50000</v>
      </c>
      <c r="H174" s="603">
        <f>AVERAGE(G174/E174*100)</f>
        <v>50</v>
      </c>
    </row>
    <row r="175" spans="1:8" s="502" customFormat="1" ht="14.25" thickBot="1">
      <c r="A175" s="495" t="s">
        <v>659</v>
      </c>
      <c r="B175" s="533" t="s">
        <v>478</v>
      </c>
      <c r="C175" s="531">
        <v>3234</v>
      </c>
      <c r="D175" s="510" t="s">
        <v>61</v>
      </c>
      <c r="E175" s="593">
        <v>100000</v>
      </c>
      <c r="F175" s="593">
        <v>-50000</v>
      </c>
      <c r="G175" s="579">
        <f>E175+F175</f>
        <v>50000</v>
      </c>
      <c r="H175" s="603">
        <f>AVERAGE(G175/E175*100)</f>
        <v>50</v>
      </c>
    </row>
    <row r="176" spans="1:8" s="553" customFormat="1" ht="18" thickBot="1">
      <c r="A176" s="756" t="s">
        <v>637</v>
      </c>
      <c r="B176" s="757"/>
      <c r="C176" s="757"/>
      <c r="D176" s="758"/>
      <c r="E176" s="582">
        <f>SUM(E179+E185)</f>
        <v>70000</v>
      </c>
      <c r="F176" s="582">
        <f>SUM(F179+F185)</f>
        <v>-61500</v>
      </c>
      <c r="G176" s="582">
        <f>SUM(G179+G185)</f>
        <v>8500</v>
      </c>
      <c r="H176" s="609">
        <f>AVERAGE(F176/E176*100)</f>
        <v>-87.85714285714286</v>
      </c>
    </row>
    <row r="177" spans="1:8" ht="13.5">
      <c r="A177" s="534"/>
      <c r="B177" s="525"/>
      <c r="C177" s="525"/>
      <c r="D177" s="529" t="s">
        <v>182</v>
      </c>
      <c r="E177" s="584"/>
      <c r="F177" s="584"/>
      <c r="G177" s="584"/>
      <c r="H177" s="762">
        <f>AVERAGE(G179/E179*100)</f>
        <v>0</v>
      </c>
    </row>
    <row r="178" spans="1:8" ht="13.5">
      <c r="A178" s="534"/>
      <c r="B178" s="525"/>
      <c r="C178" s="525"/>
      <c r="D178" s="528" t="s">
        <v>201</v>
      </c>
      <c r="E178" s="584"/>
      <c r="F178" s="584"/>
      <c r="G178" s="584"/>
      <c r="H178" s="754"/>
    </row>
    <row r="179" spans="1:8" s="561" customFormat="1" ht="30.75">
      <c r="A179" s="562"/>
      <c r="B179" s="563"/>
      <c r="C179" s="563"/>
      <c r="D179" s="566" t="s">
        <v>592</v>
      </c>
      <c r="E179" s="585">
        <f>SUM(E180)</f>
        <v>50000</v>
      </c>
      <c r="F179" s="585">
        <f aca="true" t="shared" si="21" ref="F179:G181">SUM(F180)</f>
        <v>-50000</v>
      </c>
      <c r="G179" s="585">
        <f t="shared" si="21"/>
        <v>0</v>
      </c>
      <c r="H179" s="755"/>
    </row>
    <row r="180" spans="1:8" s="425" customFormat="1" ht="13.5">
      <c r="A180" s="498" t="s">
        <v>661</v>
      </c>
      <c r="B180" s="504"/>
      <c r="C180" s="494">
        <v>36</v>
      </c>
      <c r="D180" s="505" t="s">
        <v>136</v>
      </c>
      <c r="E180" s="589">
        <f>SUM(E181)</f>
        <v>50000</v>
      </c>
      <c r="F180" s="589">
        <f t="shared" si="21"/>
        <v>-50000</v>
      </c>
      <c r="G180" s="589">
        <f t="shared" si="21"/>
        <v>0</v>
      </c>
      <c r="H180" s="603">
        <f>AVERAGE(G180/E180*100)</f>
        <v>0</v>
      </c>
    </row>
    <row r="181" spans="1:8" ht="13.5">
      <c r="A181" s="495" t="s">
        <v>661</v>
      </c>
      <c r="B181" s="506"/>
      <c r="C181" s="507">
        <v>363</v>
      </c>
      <c r="D181" s="508" t="s">
        <v>139</v>
      </c>
      <c r="E181" s="588">
        <f>SUM(E182)</f>
        <v>50000</v>
      </c>
      <c r="F181" s="588">
        <f t="shared" si="21"/>
        <v>-50000</v>
      </c>
      <c r="G181" s="588">
        <f t="shared" si="21"/>
        <v>0</v>
      </c>
      <c r="H181" s="603">
        <f>AVERAGE(G181/E181*100)</f>
        <v>0</v>
      </c>
    </row>
    <row r="182" spans="1:8" ht="14.25" thickBot="1">
      <c r="A182" s="537" t="s">
        <v>661</v>
      </c>
      <c r="B182" s="520" t="s">
        <v>479</v>
      </c>
      <c r="C182" s="521">
        <v>3632</v>
      </c>
      <c r="D182" s="522" t="s">
        <v>137</v>
      </c>
      <c r="E182" s="596">
        <v>50000</v>
      </c>
      <c r="F182" s="596">
        <v>-50000</v>
      </c>
      <c r="G182" s="608">
        <f>E182+F182</f>
        <v>0</v>
      </c>
      <c r="H182" s="603">
        <f>AVERAGE(G182/E182*100)</f>
        <v>0</v>
      </c>
    </row>
    <row r="183" spans="1:8" ht="14.25" thickTop="1">
      <c r="A183" s="534"/>
      <c r="B183" s="525"/>
      <c r="C183" s="525"/>
      <c r="D183" s="529" t="s">
        <v>182</v>
      </c>
      <c r="E183" s="584"/>
      <c r="F183" s="584"/>
      <c r="G183" s="584"/>
      <c r="H183" s="762">
        <f>AVERAGE(G185/E185*100)</f>
        <v>42.5</v>
      </c>
    </row>
    <row r="184" spans="1:8" ht="13.5">
      <c r="A184" s="534"/>
      <c r="B184" s="525"/>
      <c r="C184" s="525"/>
      <c r="D184" s="528" t="s">
        <v>201</v>
      </c>
      <c r="E184" s="584"/>
      <c r="F184" s="584"/>
      <c r="G184" s="584"/>
      <c r="H184" s="754"/>
    </row>
    <row r="185" spans="1:8" s="561" customFormat="1" ht="15">
      <c r="A185" s="562"/>
      <c r="B185" s="563"/>
      <c r="C185" s="563"/>
      <c r="D185" s="566" t="s">
        <v>593</v>
      </c>
      <c r="E185" s="585">
        <f aca="true" t="shared" si="22" ref="E185:G186">SUM(E186)</f>
        <v>20000</v>
      </c>
      <c r="F185" s="585">
        <f t="shared" si="22"/>
        <v>-11500</v>
      </c>
      <c r="G185" s="585">
        <f t="shared" si="22"/>
        <v>8500</v>
      </c>
      <c r="H185" s="755"/>
    </row>
    <row r="186" spans="1:8" s="425" customFormat="1" ht="13.5">
      <c r="A186" s="498" t="s">
        <v>662</v>
      </c>
      <c r="B186" s="504"/>
      <c r="C186" s="494">
        <v>32</v>
      </c>
      <c r="D186" s="505" t="s">
        <v>48</v>
      </c>
      <c r="E186" s="589">
        <f t="shared" si="22"/>
        <v>20000</v>
      </c>
      <c r="F186" s="589">
        <f t="shared" si="22"/>
        <v>-11500</v>
      </c>
      <c r="G186" s="589">
        <f t="shared" si="22"/>
        <v>8500</v>
      </c>
      <c r="H186" s="603">
        <f>AVERAGE(G186/E186*100)</f>
        <v>42.5</v>
      </c>
    </row>
    <row r="187" spans="1:8" ht="13.5">
      <c r="A187" s="495" t="s">
        <v>662</v>
      </c>
      <c r="B187" s="506"/>
      <c r="C187" s="507">
        <v>323</v>
      </c>
      <c r="D187" s="508" t="s">
        <v>57</v>
      </c>
      <c r="E187" s="588">
        <f>SUM(E188:E189)</f>
        <v>20000</v>
      </c>
      <c r="F187" s="588">
        <f>SUM(F188:F189)</f>
        <v>-11500</v>
      </c>
      <c r="G187" s="588">
        <f>SUM(G188:G189)</f>
        <v>8500</v>
      </c>
      <c r="H187" s="603">
        <f>AVERAGE(G187/E187*100)</f>
        <v>42.5</v>
      </c>
    </row>
    <row r="188" spans="1:8" ht="13.5">
      <c r="A188" s="495" t="s">
        <v>662</v>
      </c>
      <c r="B188" s="506" t="s">
        <v>481</v>
      </c>
      <c r="C188" s="507">
        <v>3236</v>
      </c>
      <c r="D188" s="508" t="s">
        <v>62</v>
      </c>
      <c r="E188" s="587">
        <v>8500</v>
      </c>
      <c r="F188" s="587"/>
      <c r="G188" s="579">
        <f>E188+F188</f>
        <v>8500</v>
      </c>
      <c r="H188" s="603">
        <f>AVERAGE(G188/E188*100)</f>
        <v>100</v>
      </c>
    </row>
    <row r="189" spans="1:8" ht="14.25" thickBot="1">
      <c r="A189" s="495" t="s">
        <v>662</v>
      </c>
      <c r="B189" s="515" t="s">
        <v>483</v>
      </c>
      <c r="C189" s="532">
        <v>3236</v>
      </c>
      <c r="D189" s="510" t="s">
        <v>62</v>
      </c>
      <c r="E189" s="593">
        <v>11500</v>
      </c>
      <c r="F189" s="593">
        <v>-11500</v>
      </c>
      <c r="G189" s="579">
        <f>E189+F189</f>
        <v>0</v>
      </c>
      <c r="H189" s="603">
        <f>AVERAGE(G189/E189*100)</f>
        <v>0</v>
      </c>
    </row>
    <row r="190" spans="1:8" s="553" customFormat="1" ht="18" thickBot="1">
      <c r="A190" s="756" t="s">
        <v>638</v>
      </c>
      <c r="B190" s="757"/>
      <c r="C190" s="757"/>
      <c r="D190" s="758"/>
      <c r="E190" s="582">
        <f>SUM(E193+E202+E208+E214+E221)</f>
        <v>280000</v>
      </c>
      <c r="F190" s="582">
        <f>SUM(F193+F202+F208+F214+F221)</f>
        <v>-229500</v>
      </c>
      <c r="G190" s="582">
        <f>SUM(G193+G202+G208+G214+G221)</f>
        <v>50500</v>
      </c>
      <c r="H190" s="609">
        <f>AVERAGE(F190/E190*100)</f>
        <v>-81.96428571428571</v>
      </c>
    </row>
    <row r="191" spans="1:8" ht="13.5">
      <c r="A191" s="534"/>
      <c r="B191" s="525"/>
      <c r="C191" s="525"/>
      <c r="D191" s="529" t="s">
        <v>218</v>
      </c>
      <c r="E191" s="584"/>
      <c r="F191" s="584"/>
      <c r="G191" s="584"/>
      <c r="H191" s="762">
        <f>AVERAGE(G193/E193*100)</f>
        <v>9.090909090909092</v>
      </c>
    </row>
    <row r="192" spans="1:8" ht="13.5">
      <c r="A192" s="534"/>
      <c r="B192" s="525"/>
      <c r="C192" s="525"/>
      <c r="D192" s="528" t="s">
        <v>219</v>
      </c>
      <c r="E192" s="584"/>
      <c r="F192" s="584"/>
      <c r="G192" s="584"/>
      <c r="H192" s="754"/>
    </row>
    <row r="193" spans="1:8" s="561" customFormat="1" ht="15">
      <c r="A193" s="562"/>
      <c r="B193" s="563"/>
      <c r="C193" s="563"/>
      <c r="D193" s="566" t="s">
        <v>594</v>
      </c>
      <c r="E193" s="585">
        <f>SUM(E194+E197)</f>
        <v>220000</v>
      </c>
      <c r="F193" s="585">
        <f>SUM(F194+F197)</f>
        <v>-200000</v>
      </c>
      <c r="G193" s="585">
        <f>SUM(G194+G197)</f>
        <v>20000</v>
      </c>
      <c r="H193" s="755"/>
    </row>
    <row r="194" spans="1:8" s="425" customFormat="1" ht="13.5">
      <c r="A194" s="550" t="s">
        <v>663</v>
      </c>
      <c r="B194" s="551"/>
      <c r="C194" s="518">
        <v>32</v>
      </c>
      <c r="D194" s="505" t="s">
        <v>184</v>
      </c>
      <c r="E194" s="589">
        <f aca="true" t="shared" si="23" ref="E194:G195">SUM(E195)</f>
        <v>20000</v>
      </c>
      <c r="F194" s="589">
        <f t="shared" si="23"/>
        <v>0</v>
      </c>
      <c r="G194" s="589">
        <f t="shared" si="23"/>
        <v>20000</v>
      </c>
      <c r="H194" s="603">
        <f aca="true" t="shared" si="24" ref="H194:H199">AVERAGE(G194/E194*100)</f>
        <v>100</v>
      </c>
    </row>
    <row r="195" spans="1:8" ht="13.5">
      <c r="A195" s="497" t="s">
        <v>663</v>
      </c>
      <c r="B195" s="517"/>
      <c r="C195" s="516">
        <v>323</v>
      </c>
      <c r="D195" s="508" t="s">
        <v>57</v>
      </c>
      <c r="E195" s="588">
        <f t="shared" si="23"/>
        <v>20000</v>
      </c>
      <c r="F195" s="588">
        <f t="shared" si="23"/>
        <v>0</v>
      </c>
      <c r="G195" s="588">
        <f t="shared" si="23"/>
        <v>20000</v>
      </c>
      <c r="H195" s="603">
        <f t="shared" si="24"/>
        <v>100</v>
      </c>
    </row>
    <row r="196" spans="1:8" ht="13.5">
      <c r="A196" s="497" t="s">
        <v>663</v>
      </c>
      <c r="B196" s="517" t="s">
        <v>484</v>
      </c>
      <c r="C196" s="516">
        <v>3239</v>
      </c>
      <c r="D196" s="508" t="s">
        <v>480</v>
      </c>
      <c r="E196" s="587">
        <v>20000</v>
      </c>
      <c r="F196" s="587"/>
      <c r="G196" s="579">
        <f>E196+F196</f>
        <v>20000</v>
      </c>
      <c r="H196" s="603">
        <f t="shared" si="24"/>
        <v>100</v>
      </c>
    </row>
    <row r="197" spans="1:8" s="425" customFormat="1" ht="13.5">
      <c r="A197" s="550" t="s">
        <v>663</v>
      </c>
      <c r="B197" s="504"/>
      <c r="C197" s="494">
        <v>38</v>
      </c>
      <c r="D197" s="505" t="s">
        <v>81</v>
      </c>
      <c r="E197" s="589">
        <f aca="true" t="shared" si="25" ref="E197:G198">SUM(E198)</f>
        <v>200000</v>
      </c>
      <c r="F197" s="589">
        <f t="shared" si="25"/>
        <v>-200000</v>
      </c>
      <c r="G197" s="589">
        <f t="shared" si="25"/>
        <v>0</v>
      </c>
      <c r="H197" s="603">
        <f t="shared" si="24"/>
        <v>0</v>
      </c>
    </row>
    <row r="198" spans="1:8" ht="13.5">
      <c r="A198" s="497" t="s">
        <v>663</v>
      </c>
      <c r="B198" s="506"/>
      <c r="C198" s="507">
        <v>381</v>
      </c>
      <c r="D198" s="508" t="s">
        <v>38</v>
      </c>
      <c r="E198" s="588">
        <f t="shared" si="25"/>
        <v>200000</v>
      </c>
      <c r="F198" s="588">
        <f t="shared" si="25"/>
        <v>-200000</v>
      </c>
      <c r="G198" s="588">
        <f t="shared" si="25"/>
        <v>0</v>
      </c>
      <c r="H198" s="603">
        <f t="shared" si="24"/>
        <v>0</v>
      </c>
    </row>
    <row r="199" spans="1:8" ht="14.25" thickBot="1">
      <c r="A199" s="539" t="s">
        <v>663</v>
      </c>
      <c r="B199" s="520" t="s">
        <v>486</v>
      </c>
      <c r="C199" s="521">
        <v>3811</v>
      </c>
      <c r="D199" s="522" t="s">
        <v>562</v>
      </c>
      <c r="E199" s="590">
        <v>200000</v>
      </c>
      <c r="F199" s="590">
        <v>-200000</v>
      </c>
      <c r="G199" s="608">
        <f>E199+F199</f>
        <v>0</v>
      </c>
      <c r="H199" s="603">
        <f t="shared" si="24"/>
        <v>0</v>
      </c>
    </row>
    <row r="200" spans="1:8" ht="14.25" thickTop="1">
      <c r="A200" s="534"/>
      <c r="B200" s="525"/>
      <c r="C200" s="525"/>
      <c r="D200" s="529" t="s">
        <v>218</v>
      </c>
      <c r="E200" s="584"/>
      <c r="F200" s="584"/>
      <c r="G200" s="584"/>
      <c r="H200" s="652"/>
    </row>
    <row r="201" spans="1:8" ht="13.5">
      <c r="A201" s="534"/>
      <c r="B201" s="525"/>
      <c r="C201" s="525"/>
      <c r="D201" s="529" t="s">
        <v>595</v>
      </c>
      <c r="E201" s="584"/>
      <c r="F201" s="584"/>
      <c r="G201" s="584"/>
      <c r="H201" s="652"/>
    </row>
    <row r="202" spans="1:8" s="561" customFormat="1" ht="15">
      <c r="A202" s="562"/>
      <c r="B202" s="563"/>
      <c r="C202" s="563"/>
      <c r="D202" s="567" t="s">
        <v>596</v>
      </c>
      <c r="E202" s="585">
        <f>SUM(E203)</f>
        <v>10000</v>
      </c>
      <c r="F202" s="585">
        <f aca="true" t="shared" si="26" ref="F202:G204">SUM(F203)</f>
        <v>0</v>
      </c>
      <c r="G202" s="585">
        <f t="shared" si="26"/>
        <v>10000</v>
      </c>
      <c r="H202" s="655">
        <v>0</v>
      </c>
    </row>
    <row r="203" spans="1:8" s="425" customFormat="1" ht="13.5">
      <c r="A203" s="550" t="s">
        <v>664</v>
      </c>
      <c r="B203" s="504"/>
      <c r="C203" s="494">
        <v>42</v>
      </c>
      <c r="D203" s="505" t="s">
        <v>97</v>
      </c>
      <c r="E203" s="589">
        <f>SUM(E204)</f>
        <v>10000</v>
      </c>
      <c r="F203" s="589">
        <f t="shared" si="26"/>
        <v>0</v>
      </c>
      <c r="G203" s="589">
        <f t="shared" si="26"/>
        <v>10000</v>
      </c>
      <c r="H203" s="603">
        <f>AVERAGE(G203/E203*100)</f>
        <v>100</v>
      </c>
    </row>
    <row r="204" spans="1:8" ht="13.5">
      <c r="A204" s="497" t="s">
        <v>664</v>
      </c>
      <c r="B204" s="506"/>
      <c r="C204" s="507">
        <v>426</v>
      </c>
      <c r="D204" s="508" t="s">
        <v>117</v>
      </c>
      <c r="E204" s="588">
        <f>SUM(E205)</f>
        <v>10000</v>
      </c>
      <c r="F204" s="588">
        <f t="shared" si="26"/>
        <v>0</v>
      </c>
      <c r="G204" s="588">
        <f t="shared" si="26"/>
        <v>10000</v>
      </c>
      <c r="H204" s="603">
        <f>AVERAGE(G204/E204*100)</f>
        <v>100</v>
      </c>
    </row>
    <row r="205" spans="1:8" ht="14.25" thickBot="1">
      <c r="A205" s="539" t="s">
        <v>664</v>
      </c>
      <c r="B205" s="540" t="s">
        <v>487</v>
      </c>
      <c r="C205" s="541">
        <v>4264</v>
      </c>
      <c r="D205" s="522" t="s">
        <v>482</v>
      </c>
      <c r="E205" s="596">
        <v>10000</v>
      </c>
      <c r="F205" s="596"/>
      <c r="G205" s="608">
        <f>E205+F205</f>
        <v>10000</v>
      </c>
      <c r="H205" s="603">
        <f>AVERAGE(G205/E205*100)</f>
        <v>100</v>
      </c>
    </row>
    <row r="206" spans="1:8" ht="14.25" thickTop="1">
      <c r="A206" s="534"/>
      <c r="B206" s="525"/>
      <c r="C206" s="525"/>
      <c r="D206" s="529" t="s">
        <v>218</v>
      </c>
      <c r="E206" s="584"/>
      <c r="F206" s="584"/>
      <c r="G206" s="584"/>
      <c r="H206" s="650"/>
    </row>
    <row r="207" spans="1:8" ht="13.5">
      <c r="A207" s="534"/>
      <c r="B207" s="525"/>
      <c r="C207" s="525"/>
      <c r="D207" s="529" t="s">
        <v>201</v>
      </c>
      <c r="E207" s="584"/>
      <c r="F207" s="584"/>
      <c r="G207" s="584"/>
      <c r="H207" s="650"/>
    </row>
    <row r="208" spans="1:8" s="561" customFormat="1" ht="15">
      <c r="A208" s="562"/>
      <c r="B208" s="563"/>
      <c r="C208" s="563"/>
      <c r="D208" s="566" t="s">
        <v>597</v>
      </c>
      <c r="E208" s="585">
        <f>SUM(E209)</f>
        <v>5000</v>
      </c>
      <c r="F208" s="585">
        <f aca="true" t="shared" si="27" ref="F208:G210">SUM(F209)</f>
        <v>0</v>
      </c>
      <c r="G208" s="585">
        <f t="shared" si="27"/>
        <v>5000</v>
      </c>
      <c r="H208" s="653">
        <f>AVERAGE(F208/E208*100)</f>
        <v>0</v>
      </c>
    </row>
    <row r="209" spans="1:8" s="425" customFormat="1" ht="13.5">
      <c r="A209" s="550" t="s">
        <v>665</v>
      </c>
      <c r="B209" s="551"/>
      <c r="C209" s="518">
        <v>38</v>
      </c>
      <c r="D209" s="505" t="s">
        <v>81</v>
      </c>
      <c r="E209" s="589">
        <f>SUM(E210)</f>
        <v>5000</v>
      </c>
      <c r="F209" s="589">
        <f t="shared" si="27"/>
        <v>0</v>
      </c>
      <c r="G209" s="589">
        <f t="shared" si="27"/>
        <v>5000</v>
      </c>
      <c r="H209" s="603">
        <f>AVERAGE(G209/E209*100)</f>
        <v>100</v>
      </c>
    </row>
    <row r="210" spans="1:8" ht="13.5">
      <c r="A210" s="497" t="s">
        <v>665</v>
      </c>
      <c r="B210" s="517"/>
      <c r="C210" s="516">
        <v>381</v>
      </c>
      <c r="D210" s="508" t="s">
        <v>38</v>
      </c>
      <c r="E210" s="588">
        <f>SUM(E211)</f>
        <v>5000</v>
      </c>
      <c r="F210" s="588">
        <f t="shared" si="27"/>
        <v>0</v>
      </c>
      <c r="G210" s="588">
        <f t="shared" si="27"/>
        <v>5000</v>
      </c>
      <c r="H210" s="603">
        <f>AVERAGE(G210/E210*100)</f>
        <v>100</v>
      </c>
    </row>
    <row r="211" spans="1:8" ht="14.25" thickBot="1">
      <c r="A211" s="539" t="s">
        <v>665</v>
      </c>
      <c r="B211" s="540" t="s">
        <v>488</v>
      </c>
      <c r="C211" s="541">
        <v>3811</v>
      </c>
      <c r="D211" s="522" t="s">
        <v>86</v>
      </c>
      <c r="E211" s="596">
        <v>5000</v>
      </c>
      <c r="F211" s="596"/>
      <c r="G211" s="608">
        <f>E211+F211</f>
        <v>5000</v>
      </c>
      <c r="H211" s="603">
        <f>AVERAGE(G211/E211*100)</f>
        <v>100</v>
      </c>
    </row>
    <row r="212" spans="1:8" ht="14.25" thickTop="1">
      <c r="A212" s="534"/>
      <c r="B212" s="525"/>
      <c r="C212" s="525"/>
      <c r="D212" s="529" t="s">
        <v>218</v>
      </c>
      <c r="E212" s="584"/>
      <c r="F212" s="584"/>
      <c r="G212" s="584"/>
      <c r="H212" s="762">
        <f>AVERAGE(G214/E214*100)</f>
        <v>10</v>
      </c>
    </row>
    <row r="213" spans="1:8" ht="13.5">
      <c r="A213" s="534"/>
      <c r="B213" s="525"/>
      <c r="C213" s="525"/>
      <c r="D213" s="528" t="s">
        <v>201</v>
      </c>
      <c r="E213" s="584"/>
      <c r="F213" s="584"/>
      <c r="G213" s="584"/>
      <c r="H213" s="754"/>
    </row>
    <row r="214" spans="1:8" s="561" customFormat="1" ht="15">
      <c r="A214" s="562"/>
      <c r="B214" s="563"/>
      <c r="C214" s="563"/>
      <c r="D214" s="569" t="s">
        <v>598</v>
      </c>
      <c r="E214" s="585">
        <f>SUM(E215)</f>
        <v>20000</v>
      </c>
      <c r="F214" s="585">
        <f aca="true" t="shared" si="28" ref="F214:G216">SUM(F215)</f>
        <v>-18000</v>
      </c>
      <c r="G214" s="585">
        <f t="shared" si="28"/>
        <v>2000</v>
      </c>
      <c r="H214" s="755"/>
    </row>
    <row r="215" spans="1:8" s="552" customFormat="1" ht="13.5">
      <c r="A215" s="550" t="s">
        <v>666</v>
      </c>
      <c r="B215" s="551"/>
      <c r="C215" s="494">
        <v>32</v>
      </c>
      <c r="D215" s="505" t="s">
        <v>184</v>
      </c>
      <c r="E215" s="589">
        <f>SUM(E216)</f>
        <v>20000</v>
      </c>
      <c r="F215" s="589">
        <f t="shared" si="28"/>
        <v>-18000</v>
      </c>
      <c r="G215" s="589">
        <f t="shared" si="28"/>
        <v>2000</v>
      </c>
      <c r="H215" s="603">
        <f>AVERAGE(G215/E215*100)</f>
        <v>10</v>
      </c>
    </row>
    <row r="216" spans="1:8" ht="13.5">
      <c r="A216" s="497" t="s">
        <v>666</v>
      </c>
      <c r="B216" s="517"/>
      <c r="C216" s="507">
        <v>322</v>
      </c>
      <c r="D216" s="508" t="s">
        <v>53</v>
      </c>
      <c r="E216" s="588">
        <f>SUM(E217)</f>
        <v>20000</v>
      </c>
      <c r="F216" s="588">
        <f t="shared" si="28"/>
        <v>-18000</v>
      </c>
      <c r="G216" s="588">
        <f t="shared" si="28"/>
        <v>2000</v>
      </c>
      <c r="H216" s="603">
        <f>AVERAGE(G216/E216*100)</f>
        <v>10</v>
      </c>
    </row>
    <row r="217" spans="1:8" ht="14.25" thickBot="1">
      <c r="A217" s="539" t="s">
        <v>666</v>
      </c>
      <c r="B217" s="540" t="s">
        <v>490</v>
      </c>
      <c r="C217" s="521">
        <v>3227</v>
      </c>
      <c r="D217" s="522" t="s">
        <v>485</v>
      </c>
      <c r="E217" s="596">
        <v>20000</v>
      </c>
      <c r="F217" s="596">
        <v>-18000</v>
      </c>
      <c r="G217" s="608">
        <f>E217+F217</f>
        <v>2000</v>
      </c>
      <c r="H217" s="603">
        <f>AVERAGE(G217/E217*100)</f>
        <v>10</v>
      </c>
    </row>
    <row r="218" spans="1:8" ht="14.25" thickTop="1">
      <c r="A218" s="534"/>
      <c r="B218" s="525"/>
      <c r="C218" s="525"/>
      <c r="D218" s="529" t="s">
        <v>218</v>
      </c>
      <c r="E218" s="584"/>
      <c r="F218" s="584"/>
      <c r="G218" s="584"/>
      <c r="H218" s="652"/>
    </row>
    <row r="219" spans="1:8" ht="13.5">
      <c r="A219" s="534"/>
      <c r="B219" s="525"/>
      <c r="C219" s="525"/>
      <c r="D219" s="528" t="s">
        <v>668</v>
      </c>
      <c r="E219" s="513"/>
      <c r="F219" s="513"/>
      <c r="G219" s="513"/>
      <c r="H219" s="652"/>
    </row>
    <row r="220" spans="1:8" s="561" customFormat="1" ht="15">
      <c r="A220" s="562"/>
      <c r="B220" s="563"/>
      <c r="C220" s="563"/>
      <c r="D220" s="775" t="s">
        <v>704</v>
      </c>
      <c r="E220" s="597"/>
      <c r="F220" s="597"/>
      <c r="G220" s="597"/>
      <c r="H220" s="656"/>
    </row>
    <row r="221" spans="1:8" s="561" customFormat="1" ht="15">
      <c r="A221" s="562"/>
      <c r="B221" s="563"/>
      <c r="C221" s="563"/>
      <c r="D221" s="776"/>
      <c r="E221" s="585">
        <f aca="true" t="shared" si="29" ref="E221:G222">SUM(E222)</f>
        <v>25000</v>
      </c>
      <c r="F221" s="585">
        <f t="shared" si="29"/>
        <v>-11500</v>
      </c>
      <c r="G221" s="585">
        <f t="shared" si="29"/>
        <v>13500</v>
      </c>
      <c r="H221" s="653">
        <f>AVERAGE(F221/E221*100)</f>
        <v>-46</v>
      </c>
    </row>
    <row r="222" spans="1:8" s="425" customFormat="1" ht="13.5">
      <c r="A222" s="550" t="s">
        <v>667</v>
      </c>
      <c r="B222" s="551"/>
      <c r="C222" s="494">
        <v>32</v>
      </c>
      <c r="D222" s="505" t="s">
        <v>184</v>
      </c>
      <c r="E222" s="589">
        <f t="shared" si="29"/>
        <v>25000</v>
      </c>
      <c r="F222" s="589">
        <f t="shared" si="29"/>
        <v>-11500</v>
      </c>
      <c r="G222" s="589">
        <f t="shared" si="29"/>
        <v>13500</v>
      </c>
      <c r="H222" s="603">
        <f>AVERAGE(G222/E222*100)</f>
        <v>54</v>
      </c>
    </row>
    <row r="223" spans="1:8" ht="13.5">
      <c r="A223" s="497" t="s">
        <v>667</v>
      </c>
      <c r="B223" s="517"/>
      <c r="C223" s="507">
        <v>323</v>
      </c>
      <c r="D223" s="508" t="s">
        <v>117</v>
      </c>
      <c r="E223" s="588">
        <f>SUM(E224:E225)</f>
        <v>25000</v>
      </c>
      <c r="F223" s="588">
        <f>SUM(F224:F225)</f>
        <v>-11500</v>
      </c>
      <c r="G223" s="588">
        <f>SUM(G224:G225)</f>
        <v>13500</v>
      </c>
      <c r="H223" s="603">
        <f>AVERAGE(G223/E223*100)</f>
        <v>54</v>
      </c>
    </row>
    <row r="224" spans="1:8" ht="13.5">
      <c r="A224" s="497" t="s">
        <v>667</v>
      </c>
      <c r="B224" s="517" t="s">
        <v>491</v>
      </c>
      <c r="C224" s="507">
        <v>3237</v>
      </c>
      <c r="D224" s="508" t="s">
        <v>63</v>
      </c>
      <c r="E224" s="587">
        <v>15000</v>
      </c>
      <c r="F224" s="587">
        <v>-3000</v>
      </c>
      <c r="G224" s="579">
        <f>E224+F224</f>
        <v>12000</v>
      </c>
      <c r="H224" s="603">
        <f>AVERAGE(G224/E224*100)</f>
        <v>80</v>
      </c>
    </row>
    <row r="225" spans="1:8" ht="14.25" thickBot="1">
      <c r="A225" s="497" t="s">
        <v>667</v>
      </c>
      <c r="B225" s="533" t="s">
        <v>492</v>
      </c>
      <c r="C225" s="532">
        <v>3237</v>
      </c>
      <c r="D225" s="510" t="s">
        <v>225</v>
      </c>
      <c r="E225" s="593">
        <v>10000</v>
      </c>
      <c r="F225" s="593">
        <v>-8500</v>
      </c>
      <c r="G225" s="579">
        <f>E225+F225</f>
        <v>1500</v>
      </c>
      <c r="H225" s="603">
        <f>AVERAGE(G225/E225*100)</f>
        <v>15</v>
      </c>
    </row>
    <row r="226" spans="1:8" s="553" customFormat="1" ht="18" thickBot="1">
      <c r="A226" s="756" t="s">
        <v>639</v>
      </c>
      <c r="B226" s="757"/>
      <c r="C226" s="757"/>
      <c r="D226" s="758"/>
      <c r="E226" s="582">
        <f>SUM(E229)</f>
        <v>5000</v>
      </c>
      <c r="F226" s="582">
        <f>SUM(F229)</f>
        <v>-5000</v>
      </c>
      <c r="G226" s="582">
        <f>SUM(G229)</f>
        <v>0</v>
      </c>
      <c r="H226" s="609">
        <f>AVERAGE(F226/E226*100)</f>
        <v>-100</v>
      </c>
    </row>
    <row r="227" spans="1:8" ht="13.5">
      <c r="A227" s="534"/>
      <c r="B227" s="525"/>
      <c r="C227" s="525"/>
      <c r="D227" s="529" t="s">
        <v>182</v>
      </c>
      <c r="E227" s="584"/>
      <c r="F227" s="584"/>
      <c r="G227" s="584"/>
      <c r="H227" s="762">
        <f>AVERAGE(G229/E229*100)</f>
        <v>0</v>
      </c>
    </row>
    <row r="228" spans="1:8" ht="13.5">
      <c r="A228" s="534"/>
      <c r="B228" s="525"/>
      <c r="C228" s="525"/>
      <c r="D228" s="529" t="s">
        <v>201</v>
      </c>
      <c r="E228" s="584"/>
      <c r="F228" s="584"/>
      <c r="G228" s="584"/>
      <c r="H228" s="754"/>
    </row>
    <row r="229" spans="1:8" s="561" customFormat="1" ht="15">
      <c r="A229" s="562"/>
      <c r="B229" s="563"/>
      <c r="C229" s="563"/>
      <c r="D229" s="566" t="s">
        <v>599</v>
      </c>
      <c r="E229" s="585">
        <f>SUM(E230)</f>
        <v>5000</v>
      </c>
      <c r="F229" s="585">
        <f aca="true" t="shared" si="30" ref="F229:G231">SUM(F230)</f>
        <v>-5000</v>
      </c>
      <c r="G229" s="585">
        <f t="shared" si="30"/>
        <v>0</v>
      </c>
      <c r="H229" s="755"/>
    </row>
    <row r="230" spans="1:8" s="425" customFormat="1" ht="13.5">
      <c r="A230" s="550" t="s">
        <v>669</v>
      </c>
      <c r="B230" s="551"/>
      <c r="C230" s="518">
        <v>36</v>
      </c>
      <c r="D230" s="505" t="s">
        <v>222</v>
      </c>
      <c r="E230" s="589">
        <f>SUM(E231)</f>
        <v>5000</v>
      </c>
      <c r="F230" s="589">
        <f t="shared" si="30"/>
        <v>-5000</v>
      </c>
      <c r="G230" s="589">
        <f t="shared" si="30"/>
        <v>0</v>
      </c>
      <c r="H230" s="603">
        <f>AVERAGE(G230/E230*100)</f>
        <v>0</v>
      </c>
    </row>
    <row r="231" spans="1:8" ht="13.5">
      <c r="A231" s="497" t="s">
        <v>669</v>
      </c>
      <c r="B231" s="517"/>
      <c r="C231" s="516">
        <v>363</v>
      </c>
      <c r="D231" s="508" t="s">
        <v>139</v>
      </c>
      <c r="E231" s="588">
        <f>SUM(E232)</f>
        <v>5000</v>
      </c>
      <c r="F231" s="588">
        <f t="shared" si="30"/>
        <v>-5000</v>
      </c>
      <c r="G231" s="588">
        <f t="shared" si="30"/>
        <v>0</v>
      </c>
      <c r="H231" s="603">
        <f>AVERAGE(G231/E231*100)</f>
        <v>0</v>
      </c>
    </row>
    <row r="232" spans="1:8" ht="14.25" thickBot="1">
      <c r="A232" s="497" t="s">
        <v>669</v>
      </c>
      <c r="B232" s="533" t="s">
        <v>493</v>
      </c>
      <c r="C232" s="531">
        <v>3631</v>
      </c>
      <c r="D232" s="510" t="s">
        <v>489</v>
      </c>
      <c r="E232" s="593">
        <v>5000</v>
      </c>
      <c r="F232" s="593">
        <v>-5000</v>
      </c>
      <c r="G232" s="579">
        <f>E232+F232</f>
        <v>0</v>
      </c>
      <c r="H232" s="603">
        <f>AVERAGE(G232/E232*100)</f>
        <v>0</v>
      </c>
    </row>
    <row r="233" spans="1:8" s="553" customFormat="1" ht="18" thickBot="1">
      <c r="A233" s="756" t="s">
        <v>640</v>
      </c>
      <c r="B233" s="757"/>
      <c r="C233" s="757"/>
      <c r="D233" s="758"/>
      <c r="E233" s="582">
        <f>SUM(E236)</f>
        <v>300000</v>
      </c>
      <c r="F233" s="582">
        <f>SUM(F236)</f>
        <v>0</v>
      </c>
      <c r="G233" s="582">
        <f>SUM(G236)</f>
        <v>300000</v>
      </c>
      <c r="H233" s="609">
        <f>AVERAGE(F233/E233*100)</f>
        <v>0</v>
      </c>
    </row>
    <row r="234" spans="1:8" ht="13.5">
      <c r="A234" s="534"/>
      <c r="B234" s="525"/>
      <c r="C234" s="525"/>
      <c r="D234" s="529" t="s">
        <v>600</v>
      </c>
      <c r="E234" s="584"/>
      <c r="F234" s="584"/>
      <c r="G234" s="584"/>
      <c r="H234" s="652"/>
    </row>
    <row r="235" spans="1:8" ht="13.5">
      <c r="A235" s="534"/>
      <c r="B235" s="525"/>
      <c r="C235" s="525"/>
      <c r="D235" s="529" t="s">
        <v>201</v>
      </c>
      <c r="E235" s="584"/>
      <c r="F235" s="584"/>
      <c r="G235" s="584"/>
      <c r="H235" s="652"/>
    </row>
    <row r="236" spans="1:8" s="561" customFormat="1" ht="15">
      <c r="A236" s="562"/>
      <c r="B236" s="563"/>
      <c r="C236" s="563"/>
      <c r="D236" s="566" t="s">
        <v>705</v>
      </c>
      <c r="E236" s="585">
        <f>SUM(E237)</f>
        <v>300000</v>
      </c>
      <c r="F236" s="585">
        <f aca="true" t="shared" si="31" ref="F236:G238">SUM(F237)</f>
        <v>0</v>
      </c>
      <c r="G236" s="585">
        <f t="shared" si="31"/>
        <v>300000</v>
      </c>
      <c r="H236" s="653">
        <f>AVERAGE(F236/E236*100)</f>
        <v>0</v>
      </c>
    </row>
    <row r="237" spans="1:8" s="425" customFormat="1" ht="13.5">
      <c r="A237" s="498" t="s">
        <v>670</v>
      </c>
      <c r="B237" s="504"/>
      <c r="C237" s="494">
        <v>38</v>
      </c>
      <c r="D237" s="505" t="s">
        <v>81</v>
      </c>
      <c r="E237" s="589">
        <f>SUM(E238)</f>
        <v>300000</v>
      </c>
      <c r="F237" s="589">
        <f t="shared" si="31"/>
        <v>0</v>
      </c>
      <c r="G237" s="589">
        <f t="shared" si="31"/>
        <v>300000</v>
      </c>
      <c r="H237" s="603">
        <f>AVERAGE(G237/E237*100)</f>
        <v>100</v>
      </c>
    </row>
    <row r="238" spans="1:8" ht="13.5">
      <c r="A238" s="495" t="s">
        <v>670</v>
      </c>
      <c r="B238" s="506"/>
      <c r="C238" s="507">
        <v>381</v>
      </c>
      <c r="D238" s="508" t="s">
        <v>38</v>
      </c>
      <c r="E238" s="588">
        <f>SUM(E239)</f>
        <v>300000</v>
      </c>
      <c r="F238" s="588">
        <f t="shared" si="31"/>
        <v>0</v>
      </c>
      <c r="G238" s="588">
        <f t="shared" si="31"/>
        <v>300000</v>
      </c>
      <c r="H238" s="603">
        <f>AVERAGE(G238/E238*100)</f>
        <v>100</v>
      </c>
    </row>
    <row r="239" spans="1:8" ht="14.25" thickBot="1">
      <c r="A239" s="495" t="s">
        <v>670</v>
      </c>
      <c r="B239" s="515" t="s">
        <v>494</v>
      </c>
      <c r="C239" s="532">
        <v>3811</v>
      </c>
      <c r="D239" s="510" t="s">
        <v>85</v>
      </c>
      <c r="E239" s="593">
        <v>300000</v>
      </c>
      <c r="F239" s="593"/>
      <c r="G239" s="579">
        <f>E239+F239</f>
        <v>300000</v>
      </c>
      <c r="H239" s="603">
        <f>AVERAGE(G239/E239*100)</f>
        <v>100</v>
      </c>
    </row>
    <row r="240" spans="1:8" s="553" customFormat="1" ht="18" thickBot="1">
      <c r="A240" s="756" t="s">
        <v>641</v>
      </c>
      <c r="B240" s="757"/>
      <c r="C240" s="757"/>
      <c r="D240" s="758"/>
      <c r="E240" s="595">
        <f>SUM(E243+E249)</f>
        <v>20000</v>
      </c>
      <c r="F240" s="595">
        <f>SUM(F243+F249)</f>
        <v>-5000</v>
      </c>
      <c r="G240" s="595">
        <f>SUM(G243+G249)</f>
        <v>15000</v>
      </c>
      <c r="H240" s="609">
        <f>AVERAGE(F240/E240*100)</f>
        <v>-25</v>
      </c>
    </row>
    <row r="241" spans="1:8" ht="13.5">
      <c r="A241" s="534"/>
      <c r="B241" s="525"/>
      <c r="C241" s="525"/>
      <c r="D241" s="529" t="s">
        <v>231</v>
      </c>
      <c r="E241" s="584"/>
      <c r="F241" s="584"/>
      <c r="G241" s="584"/>
      <c r="H241" s="762">
        <f>AVERAGE(G243/E243*100)</f>
        <v>75</v>
      </c>
    </row>
    <row r="242" spans="1:8" ht="13.5">
      <c r="A242" s="534"/>
      <c r="B242" s="525"/>
      <c r="C242" s="525"/>
      <c r="D242" s="528" t="s">
        <v>213</v>
      </c>
      <c r="E242" s="584"/>
      <c r="F242" s="584"/>
      <c r="G242" s="584"/>
      <c r="H242" s="754"/>
    </row>
    <row r="243" spans="1:8" s="561" customFormat="1" ht="15">
      <c r="A243" s="562"/>
      <c r="B243" s="563"/>
      <c r="C243" s="563"/>
      <c r="D243" s="566" t="s">
        <v>602</v>
      </c>
      <c r="E243" s="585">
        <f>SUM(E244)</f>
        <v>20000</v>
      </c>
      <c r="F243" s="585">
        <f aca="true" t="shared" si="32" ref="F243:G245">SUM(F244)</f>
        <v>-5000</v>
      </c>
      <c r="G243" s="585">
        <f t="shared" si="32"/>
        <v>15000</v>
      </c>
      <c r="H243" s="755"/>
    </row>
    <row r="244" spans="1:8" s="425" customFormat="1" ht="13.5">
      <c r="A244" s="498" t="s">
        <v>671</v>
      </c>
      <c r="B244" s="504"/>
      <c r="C244" s="494">
        <v>38</v>
      </c>
      <c r="D244" s="505" t="s">
        <v>81</v>
      </c>
      <c r="E244" s="589">
        <f>SUM(E245)</f>
        <v>20000</v>
      </c>
      <c r="F244" s="589">
        <f t="shared" si="32"/>
        <v>-5000</v>
      </c>
      <c r="G244" s="589">
        <f t="shared" si="32"/>
        <v>15000</v>
      </c>
      <c r="H244" s="603">
        <f>AVERAGE(G244/E244*100)</f>
        <v>75</v>
      </c>
    </row>
    <row r="245" spans="1:8" ht="13.5">
      <c r="A245" s="495" t="s">
        <v>671</v>
      </c>
      <c r="B245" s="506"/>
      <c r="C245" s="507">
        <v>381</v>
      </c>
      <c r="D245" s="508" t="s">
        <v>38</v>
      </c>
      <c r="E245" s="588">
        <f>SUM(E246)</f>
        <v>20000</v>
      </c>
      <c r="F245" s="588">
        <f t="shared" si="32"/>
        <v>-5000</v>
      </c>
      <c r="G245" s="588">
        <f t="shared" si="32"/>
        <v>15000</v>
      </c>
      <c r="H245" s="603">
        <f>AVERAGE(G245/E245*100)</f>
        <v>75</v>
      </c>
    </row>
    <row r="246" spans="1:8" ht="14.25" thickBot="1">
      <c r="A246" s="537" t="s">
        <v>671</v>
      </c>
      <c r="B246" s="520" t="s">
        <v>495</v>
      </c>
      <c r="C246" s="521">
        <v>3811</v>
      </c>
      <c r="D246" s="522" t="s">
        <v>86</v>
      </c>
      <c r="E246" s="596">
        <v>20000</v>
      </c>
      <c r="F246" s="596">
        <v>-5000</v>
      </c>
      <c r="G246" s="608">
        <f>E246+F246</f>
        <v>15000</v>
      </c>
      <c r="H246" s="603">
        <f>AVERAGE(G246/E246*100)</f>
        <v>75</v>
      </c>
    </row>
    <row r="247" spans="1:8" ht="14.25" thickTop="1">
      <c r="A247" s="534"/>
      <c r="B247" s="525"/>
      <c r="C247" s="525"/>
      <c r="D247" s="529" t="s">
        <v>231</v>
      </c>
      <c r="E247" s="584"/>
      <c r="F247" s="584"/>
      <c r="G247" s="584"/>
      <c r="H247" s="762" t="e">
        <f>AVERAGE(G249/E249*100)</f>
        <v>#DIV/0!</v>
      </c>
    </row>
    <row r="248" spans="1:8" ht="13.5">
      <c r="A248" s="534"/>
      <c r="B248" s="525"/>
      <c r="C248" s="525"/>
      <c r="D248" s="528" t="s">
        <v>234</v>
      </c>
      <c r="E248" s="584"/>
      <c r="F248" s="584"/>
      <c r="G248" s="584"/>
      <c r="H248" s="754"/>
    </row>
    <row r="249" spans="1:8" s="561" customFormat="1" ht="15">
      <c r="A249" s="562"/>
      <c r="B249" s="563"/>
      <c r="C249" s="563"/>
      <c r="D249" s="566" t="s">
        <v>601</v>
      </c>
      <c r="E249" s="585">
        <f>SUM(E250)</f>
        <v>0</v>
      </c>
      <c r="F249" s="585">
        <f>SUM(F250)</f>
        <v>0</v>
      </c>
      <c r="G249" s="585">
        <f>SUM(G250)</f>
        <v>0</v>
      </c>
      <c r="H249" s="755"/>
    </row>
    <row r="250" spans="1:8" s="425" customFormat="1" ht="13.5">
      <c r="A250" s="498" t="s">
        <v>672</v>
      </c>
      <c r="B250" s="504"/>
      <c r="C250" s="494">
        <v>32</v>
      </c>
      <c r="D250" s="505" t="s">
        <v>184</v>
      </c>
      <c r="E250" s="594">
        <f>SUM(E251+E254)</f>
        <v>0</v>
      </c>
      <c r="F250" s="594">
        <f>SUM(F251+F254)</f>
        <v>0</v>
      </c>
      <c r="G250" s="594">
        <f>SUM(G251+G254)</f>
        <v>0</v>
      </c>
      <c r="H250" s="603" t="e">
        <f aca="true" t="shared" si="33" ref="H250:H256">AVERAGE(G250/E250*100)</f>
        <v>#DIV/0!</v>
      </c>
    </row>
    <row r="251" spans="1:8" ht="13.5">
      <c r="A251" s="495" t="s">
        <v>672</v>
      </c>
      <c r="B251" s="506"/>
      <c r="C251" s="507">
        <v>323</v>
      </c>
      <c r="D251" s="508" t="s">
        <v>57</v>
      </c>
      <c r="E251" s="588">
        <f>SUM(E252:E253)</f>
        <v>0</v>
      </c>
      <c r="F251" s="588">
        <f>SUM(F252:F253)</f>
        <v>0</v>
      </c>
      <c r="G251" s="588">
        <f>SUM(G252:G253)</f>
        <v>0</v>
      </c>
      <c r="H251" s="603" t="e">
        <f t="shared" si="33"/>
        <v>#DIV/0!</v>
      </c>
    </row>
    <row r="252" spans="1:8" ht="13.5">
      <c r="A252" s="495" t="s">
        <v>672</v>
      </c>
      <c r="B252" s="506" t="s">
        <v>496</v>
      </c>
      <c r="C252" s="507">
        <v>3233</v>
      </c>
      <c r="D252" s="508" t="s">
        <v>60</v>
      </c>
      <c r="E252" s="587">
        <v>0</v>
      </c>
      <c r="F252" s="587"/>
      <c r="G252" s="579">
        <f>E252+F252</f>
        <v>0</v>
      </c>
      <c r="H252" s="603" t="e">
        <f t="shared" si="33"/>
        <v>#DIV/0!</v>
      </c>
    </row>
    <row r="253" spans="1:8" ht="13.5">
      <c r="A253" s="495" t="s">
        <v>672</v>
      </c>
      <c r="B253" s="506" t="s">
        <v>497</v>
      </c>
      <c r="C253" s="507">
        <v>3239</v>
      </c>
      <c r="D253" s="508" t="s">
        <v>65</v>
      </c>
      <c r="E253" s="587">
        <v>0</v>
      </c>
      <c r="F253" s="587"/>
      <c r="G253" s="579">
        <f>E253+F253</f>
        <v>0</v>
      </c>
      <c r="H253" s="603" t="e">
        <f t="shared" si="33"/>
        <v>#DIV/0!</v>
      </c>
    </row>
    <row r="254" spans="1:8" ht="13.5">
      <c r="A254" s="495" t="s">
        <v>672</v>
      </c>
      <c r="B254" s="506"/>
      <c r="C254" s="507">
        <v>329</v>
      </c>
      <c r="D254" s="508" t="s">
        <v>66</v>
      </c>
      <c r="E254" s="588">
        <f>SUM(E255:E256)</f>
        <v>0</v>
      </c>
      <c r="F254" s="588">
        <f>SUM(F255:F256)</f>
        <v>0</v>
      </c>
      <c r="G254" s="588">
        <f>SUM(G255:G256)</f>
        <v>0</v>
      </c>
      <c r="H254" s="603" t="e">
        <f t="shared" si="33"/>
        <v>#DIV/0!</v>
      </c>
    </row>
    <row r="255" spans="1:8" ht="13.5">
      <c r="A255" s="495" t="s">
        <v>672</v>
      </c>
      <c r="B255" s="506" t="s">
        <v>498</v>
      </c>
      <c r="C255" s="507">
        <v>3293</v>
      </c>
      <c r="D255" s="508" t="s">
        <v>69</v>
      </c>
      <c r="E255" s="588">
        <v>0</v>
      </c>
      <c r="F255" s="588"/>
      <c r="G255" s="579">
        <f>E255+F255</f>
        <v>0</v>
      </c>
      <c r="H255" s="603" t="e">
        <f t="shared" si="33"/>
        <v>#DIV/0!</v>
      </c>
    </row>
    <row r="256" spans="1:8" ht="14.25" thickBot="1">
      <c r="A256" s="495" t="s">
        <v>672</v>
      </c>
      <c r="B256" s="515" t="s">
        <v>499</v>
      </c>
      <c r="C256" s="532">
        <v>3299</v>
      </c>
      <c r="D256" s="510" t="s">
        <v>235</v>
      </c>
      <c r="E256" s="592">
        <v>0</v>
      </c>
      <c r="F256" s="592"/>
      <c r="G256" s="579">
        <f>E256+F256</f>
        <v>0</v>
      </c>
      <c r="H256" s="603" t="e">
        <f t="shared" si="33"/>
        <v>#DIV/0!</v>
      </c>
    </row>
    <row r="257" spans="1:8" s="553" customFormat="1" ht="18" thickBot="1">
      <c r="A257" s="756" t="s">
        <v>642</v>
      </c>
      <c r="B257" s="757"/>
      <c r="C257" s="757"/>
      <c r="D257" s="758"/>
      <c r="E257" s="582">
        <f>SUM(E260)</f>
        <v>110000</v>
      </c>
      <c r="F257" s="582">
        <f>SUM(F260)</f>
        <v>0</v>
      </c>
      <c r="G257" s="582">
        <f>SUM(G260)</f>
        <v>110000</v>
      </c>
      <c r="H257" s="609">
        <f>AVERAGE(F257/E257*100)</f>
        <v>0</v>
      </c>
    </row>
    <row r="258" spans="1:8" ht="13.5">
      <c r="A258" s="534"/>
      <c r="B258" s="525"/>
      <c r="C258" s="525"/>
      <c r="D258" s="529" t="s">
        <v>238</v>
      </c>
      <c r="E258" s="584"/>
      <c r="F258" s="584"/>
      <c r="G258" s="584"/>
      <c r="H258" s="762">
        <f>AVERAGE(G260/E260*100)</f>
        <v>100</v>
      </c>
    </row>
    <row r="259" spans="1:8" ht="13.5">
      <c r="A259" s="534"/>
      <c r="B259" s="525"/>
      <c r="C259" s="525"/>
      <c r="D259" s="530" t="s">
        <v>213</v>
      </c>
      <c r="E259" s="584"/>
      <c r="F259" s="584"/>
      <c r="G259" s="584"/>
      <c r="H259" s="754"/>
    </row>
    <row r="260" spans="1:8" s="561" customFormat="1" ht="15">
      <c r="A260" s="562"/>
      <c r="B260" s="563"/>
      <c r="C260" s="563"/>
      <c r="D260" s="566" t="s">
        <v>604</v>
      </c>
      <c r="E260" s="585">
        <f>SUM(E261)</f>
        <v>110000</v>
      </c>
      <c r="F260" s="585">
        <f>SUM(F261)</f>
        <v>0</v>
      </c>
      <c r="G260" s="585">
        <f>SUM(G261)</f>
        <v>110000</v>
      </c>
      <c r="H260" s="755"/>
    </row>
    <row r="261" spans="1:8" s="552" customFormat="1" ht="13.5">
      <c r="A261" s="498" t="s">
        <v>673</v>
      </c>
      <c r="B261" s="504"/>
      <c r="C261" s="494">
        <v>38</v>
      </c>
      <c r="D261" s="505" t="s">
        <v>81</v>
      </c>
      <c r="E261" s="589">
        <f>SUM(E262+E264)</f>
        <v>110000</v>
      </c>
      <c r="F261" s="589">
        <f>SUM(F262+F264)</f>
        <v>0</v>
      </c>
      <c r="G261" s="589">
        <f>SUM(G262+G264)</f>
        <v>110000</v>
      </c>
      <c r="H261" s="603">
        <f>AVERAGE(G261/E261*100)</f>
        <v>100</v>
      </c>
    </row>
    <row r="262" spans="1:8" ht="13.5">
      <c r="A262" s="495" t="s">
        <v>673</v>
      </c>
      <c r="B262" s="506"/>
      <c r="C262" s="507">
        <v>381</v>
      </c>
      <c r="D262" s="508" t="s">
        <v>38</v>
      </c>
      <c r="E262" s="588">
        <f>SUM(E263)</f>
        <v>60000</v>
      </c>
      <c r="F262" s="588">
        <f>SUM(F263)</f>
        <v>0</v>
      </c>
      <c r="G262" s="588">
        <f>SUM(G263)</f>
        <v>60000</v>
      </c>
      <c r="H262" s="603">
        <f>AVERAGE(G262/E262*100)</f>
        <v>100</v>
      </c>
    </row>
    <row r="263" spans="1:8" ht="13.5">
      <c r="A263" s="495" t="s">
        <v>673</v>
      </c>
      <c r="B263" s="506" t="s">
        <v>500</v>
      </c>
      <c r="C263" s="507">
        <v>3811</v>
      </c>
      <c r="D263" s="508" t="s">
        <v>83</v>
      </c>
      <c r="E263" s="588">
        <v>60000</v>
      </c>
      <c r="F263" s="588">
        <v>0</v>
      </c>
      <c r="G263" s="579">
        <f>E263+F263</f>
        <v>60000</v>
      </c>
      <c r="H263" s="603">
        <f>AVERAGE(G263/E263*100)</f>
        <v>100</v>
      </c>
    </row>
    <row r="264" spans="1:8" ht="13.5">
      <c r="A264" s="495" t="s">
        <v>673</v>
      </c>
      <c r="B264" s="506"/>
      <c r="C264" s="507">
        <v>382</v>
      </c>
      <c r="D264" s="508" t="s">
        <v>39</v>
      </c>
      <c r="E264" s="588">
        <f>SUM(E265)</f>
        <v>50000</v>
      </c>
      <c r="F264" s="588">
        <f>SUM(F265)</f>
        <v>0</v>
      </c>
      <c r="G264" s="588">
        <f>SUM(G265)</f>
        <v>50000</v>
      </c>
      <c r="H264" s="603">
        <f>AVERAGE(G264/E264*100)</f>
        <v>100</v>
      </c>
    </row>
    <row r="265" spans="1:8" ht="14.25" thickBot="1">
      <c r="A265" s="495" t="s">
        <v>673</v>
      </c>
      <c r="B265" s="515" t="s">
        <v>501</v>
      </c>
      <c r="C265" s="532">
        <v>3821</v>
      </c>
      <c r="D265" s="510" t="s">
        <v>239</v>
      </c>
      <c r="E265" s="592">
        <v>50000</v>
      </c>
      <c r="F265" s="592">
        <v>0</v>
      </c>
      <c r="G265" s="579">
        <f>E265+F265</f>
        <v>50000</v>
      </c>
      <c r="H265" s="603">
        <f>AVERAGE(G265/E265*100)</f>
        <v>100</v>
      </c>
    </row>
    <row r="266" spans="1:8" s="553" customFormat="1" ht="18" thickBot="1">
      <c r="A266" s="756" t="s">
        <v>648</v>
      </c>
      <c r="B266" s="757"/>
      <c r="C266" s="757"/>
      <c r="D266" s="758"/>
      <c r="E266" s="595">
        <f>SUM(E269+E275)</f>
        <v>28000</v>
      </c>
      <c r="F266" s="595">
        <f>SUM(F269+F275)</f>
        <v>0</v>
      </c>
      <c r="G266" s="595">
        <f>SUM(G269+G275)</f>
        <v>28000</v>
      </c>
      <c r="H266" s="609">
        <f>AVERAGE(F266/E266*100)</f>
        <v>0</v>
      </c>
    </row>
    <row r="267" spans="1:8" ht="13.5">
      <c r="A267" s="534"/>
      <c r="B267" s="525"/>
      <c r="C267" s="525"/>
      <c r="D267" s="529" t="s">
        <v>182</v>
      </c>
      <c r="E267" s="584"/>
      <c r="F267" s="584"/>
      <c r="G267" s="584"/>
      <c r="H267" s="762">
        <f>AVERAGE(G269/E269*100)</f>
        <v>100</v>
      </c>
    </row>
    <row r="268" spans="1:8" ht="13.5">
      <c r="A268" s="534"/>
      <c r="B268" s="525"/>
      <c r="C268" s="525"/>
      <c r="D268" s="528" t="s">
        <v>201</v>
      </c>
      <c r="E268" s="584"/>
      <c r="F268" s="584"/>
      <c r="G268" s="584"/>
      <c r="H268" s="754"/>
    </row>
    <row r="269" spans="1:8" s="561" customFormat="1" ht="15">
      <c r="A269" s="562"/>
      <c r="B269" s="563"/>
      <c r="C269" s="563"/>
      <c r="D269" s="570" t="s">
        <v>603</v>
      </c>
      <c r="E269" s="585">
        <f>SUM(E270)</f>
        <v>13000</v>
      </c>
      <c r="F269" s="585">
        <f aca="true" t="shared" si="34" ref="F269:G271">SUM(F270)</f>
        <v>0</v>
      </c>
      <c r="G269" s="585">
        <f t="shared" si="34"/>
        <v>13000</v>
      </c>
      <c r="H269" s="755"/>
    </row>
    <row r="270" spans="1:8" s="425" customFormat="1" ht="13.5">
      <c r="A270" s="498" t="s">
        <v>674</v>
      </c>
      <c r="B270" s="504"/>
      <c r="C270" s="494">
        <v>38</v>
      </c>
      <c r="D270" s="505" t="s">
        <v>81</v>
      </c>
      <c r="E270" s="589">
        <f>SUM(E271)</f>
        <v>13000</v>
      </c>
      <c r="F270" s="589">
        <f t="shared" si="34"/>
        <v>0</v>
      </c>
      <c r="G270" s="589">
        <f t="shared" si="34"/>
        <v>13000</v>
      </c>
      <c r="H270" s="603">
        <f>AVERAGE(G270/E270*100)</f>
        <v>100</v>
      </c>
    </row>
    <row r="271" spans="1:8" ht="13.5">
      <c r="A271" s="495" t="s">
        <v>674</v>
      </c>
      <c r="B271" s="506"/>
      <c r="C271" s="507">
        <v>381</v>
      </c>
      <c r="D271" s="508" t="s">
        <v>38</v>
      </c>
      <c r="E271" s="588">
        <f>SUM(E272)</f>
        <v>13000</v>
      </c>
      <c r="F271" s="588">
        <f t="shared" si="34"/>
        <v>0</v>
      </c>
      <c r="G271" s="588">
        <f t="shared" si="34"/>
        <v>13000</v>
      </c>
      <c r="H271" s="603">
        <f>AVERAGE(G271/E271*100)</f>
        <v>100</v>
      </c>
    </row>
    <row r="272" spans="1:8" ht="14.25" thickBot="1">
      <c r="A272" s="537" t="s">
        <v>674</v>
      </c>
      <c r="B272" s="520" t="s">
        <v>502</v>
      </c>
      <c r="C272" s="521">
        <v>3811</v>
      </c>
      <c r="D272" s="522" t="s">
        <v>460</v>
      </c>
      <c r="E272" s="590">
        <v>13000</v>
      </c>
      <c r="F272" s="590"/>
      <c r="G272" s="608">
        <f>E272+F272</f>
        <v>13000</v>
      </c>
      <c r="H272" s="603">
        <f>AVERAGE(G272/E272*100)</f>
        <v>100</v>
      </c>
    </row>
    <row r="273" spans="1:8" ht="14.25" thickTop="1">
      <c r="A273" s="534"/>
      <c r="B273" s="525"/>
      <c r="C273" s="525"/>
      <c r="D273" s="529" t="s">
        <v>182</v>
      </c>
      <c r="E273" s="584"/>
      <c r="F273" s="584"/>
      <c r="G273" s="584"/>
      <c r="H273" s="762">
        <f>AVERAGE(G275/E275*100)</f>
        <v>100</v>
      </c>
    </row>
    <row r="274" spans="1:8" ht="13.5">
      <c r="A274" s="534"/>
      <c r="B274" s="525"/>
      <c r="C274" s="525"/>
      <c r="D274" s="528" t="s">
        <v>201</v>
      </c>
      <c r="E274" s="584"/>
      <c r="F274" s="584"/>
      <c r="G274" s="584"/>
      <c r="H274" s="754"/>
    </row>
    <row r="275" spans="1:8" s="561" customFormat="1" ht="15">
      <c r="A275" s="562"/>
      <c r="B275" s="563"/>
      <c r="C275" s="563"/>
      <c r="D275" s="566" t="s">
        <v>605</v>
      </c>
      <c r="E275" s="585">
        <f>SUM(E276)</f>
        <v>15000</v>
      </c>
      <c r="F275" s="585">
        <f aca="true" t="shared" si="35" ref="F275:G277">SUM(F276)</f>
        <v>0</v>
      </c>
      <c r="G275" s="585">
        <f t="shared" si="35"/>
        <v>15000</v>
      </c>
      <c r="H275" s="755"/>
    </row>
    <row r="276" spans="1:8" s="425" customFormat="1" ht="13.5">
      <c r="A276" s="498" t="s">
        <v>675</v>
      </c>
      <c r="B276" s="504"/>
      <c r="C276" s="494">
        <v>38</v>
      </c>
      <c r="D276" s="505" t="s">
        <v>81</v>
      </c>
      <c r="E276" s="589">
        <f>SUM(E277)</f>
        <v>15000</v>
      </c>
      <c r="F276" s="589">
        <f t="shared" si="35"/>
        <v>0</v>
      </c>
      <c r="G276" s="589">
        <f t="shared" si="35"/>
        <v>15000</v>
      </c>
      <c r="H276" s="603">
        <f>AVERAGE(G276/E276*100)</f>
        <v>100</v>
      </c>
    </row>
    <row r="277" spans="1:8" ht="13.5">
      <c r="A277" s="495" t="s">
        <v>675</v>
      </c>
      <c r="B277" s="506"/>
      <c r="C277" s="507">
        <v>381</v>
      </c>
      <c r="D277" s="508" t="s">
        <v>38</v>
      </c>
      <c r="E277" s="588">
        <f>SUM(E278)</f>
        <v>15000</v>
      </c>
      <c r="F277" s="588">
        <f t="shared" si="35"/>
        <v>0</v>
      </c>
      <c r="G277" s="588">
        <f t="shared" si="35"/>
        <v>15000</v>
      </c>
      <c r="H277" s="603">
        <f>AVERAGE(G277/E277*100)</f>
        <v>100</v>
      </c>
    </row>
    <row r="278" spans="1:8" s="503" customFormat="1" ht="14.25" thickBot="1">
      <c r="A278" s="495" t="s">
        <v>675</v>
      </c>
      <c r="B278" s="515" t="s">
        <v>503</v>
      </c>
      <c r="C278" s="532">
        <v>3811</v>
      </c>
      <c r="D278" s="510" t="s">
        <v>460</v>
      </c>
      <c r="E278" s="592">
        <v>15000</v>
      </c>
      <c r="F278" s="592"/>
      <c r="G278" s="579">
        <f>E278+F278</f>
        <v>15000</v>
      </c>
      <c r="H278" s="603">
        <f>AVERAGE(G278/E278*100)</f>
        <v>100</v>
      </c>
    </row>
    <row r="279" spans="1:8" s="553" customFormat="1" ht="18" thickBot="1">
      <c r="A279" s="756" t="s">
        <v>643</v>
      </c>
      <c r="B279" s="757"/>
      <c r="C279" s="757"/>
      <c r="D279" s="758"/>
      <c r="E279" s="582">
        <f>SUM(E282+E288)</f>
        <v>230000</v>
      </c>
      <c r="F279" s="582">
        <f>SUM(F282+F288)</f>
        <v>-120000</v>
      </c>
      <c r="G279" s="582">
        <f>SUM(G282+G288)</f>
        <v>110000</v>
      </c>
      <c r="H279" s="609">
        <f>AVERAGE(F279/E279*100)</f>
        <v>-52.17391304347826</v>
      </c>
    </row>
    <row r="280" spans="1:8" ht="13.5">
      <c r="A280" s="534"/>
      <c r="B280" s="525"/>
      <c r="C280" s="525"/>
      <c r="D280" s="529" t="s">
        <v>244</v>
      </c>
      <c r="E280" s="584"/>
      <c r="F280" s="584"/>
      <c r="G280" s="584"/>
      <c r="H280" s="762">
        <f>AVERAGE(G282/E282*100)</f>
        <v>80</v>
      </c>
    </row>
    <row r="281" spans="1:8" ht="13.5">
      <c r="A281" s="534"/>
      <c r="B281" s="525"/>
      <c r="C281" s="525"/>
      <c r="D281" s="528" t="s">
        <v>199</v>
      </c>
      <c r="E281" s="584"/>
      <c r="F281" s="584"/>
      <c r="G281" s="584"/>
      <c r="H281" s="754"/>
    </row>
    <row r="282" spans="1:8" s="561" customFormat="1" ht="15">
      <c r="A282" s="562"/>
      <c r="B282" s="563"/>
      <c r="C282" s="563"/>
      <c r="D282" s="566" t="s">
        <v>606</v>
      </c>
      <c r="E282" s="585">
        <f>SUM(E283)</f>
        <v>100000</v>
      </c>
      <c r="F282" s="585">
        <f aca="true" t="shared" si="36" ref="F282:G284">SUM(F283)</f>
        <v>-20000</v>
      </c>
      <c r="G282" s="585">
        <f t="shared" si="36"/>
        <v>80000</v>
      </c>
      <c r="H282" s="755"/>
    </row>
    <row r="283" spans="1:8" s="425" customFormat="1" ht="13.5">
      <c r="A283" s="498" t="s">
        <v>676</v>
      </c>
      <c r="B283" s="504"/>
      <c r="C283" s="494">
        <v>32</v>
      </c>
      <c r="D283" s="505" t="s">
        <v>184</v>
      </c>
      <c r="E283" s="589">
        <f>SUM(E284)</f>
        <v>100000</v>
      </c>
      <c r="F283" s="589">
        <f t="shared" si="36"/>
        <v>-20000</v>
      </c>
      <c r="G283" s="589">
        <f t="shared" si="36"/>
        <v>80000</v>
      </c>
      <c r="H283" s="603">
        <f>AVERAGE(G283/E283*100)</f>
        <v>80</v>
      </c>
    </row>
    <row r="284" spans="1:8" ht="13.5">
      <c r="A284" s="495" t="s">
        <v>676</v>
      </c>
      <c r="B284" s="506"/>
      <c r="C284" s="507">
        <v>323</v>
      </c>
      <c r="D284" s="508" t="s">
        <v>57</v>
      </c>
      <c r="E284" s="588">
        <f>SUM(E285)</f>
        <v>100000</v>
      </c>
      <c r="F284" s="588">
        <f t="shared" si="36"/>
        <v>-20000</v>
      </c>
      <c r="G284" s="588">
        <f t="shared" si="36"/>
        <v>80000</v>
      </c>
      <c r="H284" s="603">
        <f>AVERAGE(G284/E284*100)</f>
        <v>80</v>
      </c>
    </row>
    <row r="285" spans="1:8" ht="14.25" thickBot="1">
      <c r="A285" s="537" t="s">
        <v>676</v>
      </c>
      <c r="B285" s="520" t="s">
        <v>504</v>
      </c>
      <c r="C285" s="521">
        <v>3234</v>
      </c>
      <c r="D285" s="522" t="s">
        <v>61</v>
      </c>
      <c r="E285" s="596">
        <v>100000</v>
      </c>
      <c r="F285" s="596">
        <v>-20000</v>
      </c>
      <c r="G285" s="608">
        <f>E285+F285</f>
        <v>80000</v>
      </c>
      <c r="H285" s="603">
        <f>AVERAGE(G285/E285*100)</f>
        <v>80</v>
      </c>
    </row>
    <row r="286" spans="1:8" ht="14.25" thickTop="1">
      <c r="A286" s="534"/>
      <c r="B286" s="525"/>
      <c r="C286" s="525"/>
      <c r="D286" s="529" t="s">
        <v>244</v>
      </c>
      <c r="E286" s="584"/>
      <c r="F286" s="584"/>
      <c r="G286" s="584"/>
      <c r="H286" s="762">
        <f>AVERAGE(G288/E288*100)</f>
        <v>23.076923076923077</v>
      </c>
    </row>
    <row r="287" spans="1:8" ht="13.5">
      <c r="A287" s="534"/>
      <c r="B287" s="525"/>
      <c r="C287" s="525"/>
      <c r="D287" s="528" t="s">
        <v>199</v>
      </c>
      <c r="E287" s="584"/>
      <c r="F287" s="584"/>
      <c r="G287" s="584"/>
      <c r="H287" s="754"/>
    </row>
    <row r="288" spans="1:8" s="561" customFormat="1" ht="30.75">
      <c r="A288" s="562"/>
      <c r="B288" s="563"/>
      <c r="C288" s="563"/>
      <c r="D288" s="566" t="s">
        <v>706</v>
      </c>
      <c r="E288" s="585">
        <f>SUM(E289+E292)</f>
        <v>130000</v>
      </c>
      <c r="F288" s="585">
        <f>SUM(F289+F292)</f>
        <v>-100000</v>
      </c>
      <c r="G288" s="585">
        <f>SUM(G289+G292)</f>
        <v>30000</v>
      </c>
      <c r="H288" s="755"/>
    </row>
    <row r="289" spans="1:8" s="425" customFormat="1" ht="13.5">
      <c r="A289" s="498" t="s">
        <v>677</v>
      </c>
      <c r="B289" s="504"/>
      <c r="C289" s="494">
        <v>32</v>
      </c>
      <c r="D289" s="505" t="s">
        <v>184</v>
      </c>
      <c r="E289" s="589">
        <f aca="true" t="shared" si="37" ref="E289:G290">SUM(E290)</f>
        <v>100000</v>
      </c>
      <c r="F289" s="589">
        <f t="shared" si="37"/>
        <v>-100000</v>
      </c>
      <c r="G289" s="589">
        <f t="shared" si="37"/>
        <v>0</v>
      </c>
      <c r="H289" s="603">
        <f aca="true" t="shared" si="38" ref="H289:H294">AVERAGE(G289/E289*100)</f>
        <v>0</v>
      </c>
    </row>
    <row r="290" spans="1:8" ht="13.5">
      <c r="A290" s="495" t="s">
        <v>677</v>
      </c>
      <c r="B290" s="506"/>
      <c r="C290" s="507">
        <v>322</v>
      </c>
      <c r="D290" s="508" t="s">
        <v>53</v>
      </c>
      <c r="E290" s="588">
        <f t="shared" si="37"/>
        <v>100000</v>
      </c>
      <c r="F290" s="588">
        <f t="shared" si="37"/>
        <v>-100000</v>
      </c>
      <c r="G290" s="588">
        <f t="shared" si="37"/>
        <v>0</v>
      </c>
      <c r="H290" s="603">
        <f t="shared" si="38"/>
        <v>0</v>
      </c>
    </row>
    <row r="291" spans="1:8" ht="13.5">
      <c r="A291" s="495" t="s">
        <v>677</v>
      </c>
      <c r="B291" s="506" t="s">
        <v>505</v>
      </c>
      <c r="C291" s="507">
        <v>3225</v>
      </c>
      <c r="D291" s="508" t="s">
        <v>194</v>
      </c>
      <c r="E291" s="587">
        <v>100000</v>
      </c>
      <c r="F291" s="587">
        <v>-100000</v>
      </c>
      <c r="G291" s="579">
        <f>E291+F291</f>
        <v>0</v>
      </c>
      <c r="H291" s="603">
        <f t="shared" si="38"/>
        <v>0</v>
      </c>
    </row>
    <row r="292" spans="1:8" s="425" customFormat="1" ht="13.5">
      <c r="A292" s="498" t="s">
        <v>677</v>
      </c>
      <c r="B292" s="504"/>
      <c r="C292" s="494">
        <v>36</v>
      </c>
      <c r="D292" s="505" t="s">
        <v>139</v>
      </c>
      <c r="E292" s="589">
        <f aca="true" t="shared" si="39" ref="E292:G293">SUM(E293)</f>
        <v>30000</v>
      </c>
      <c r="F292" s="589">
        <f t="shared" si="39"/>
        <v>0</v>
      </c>
      <c r="G292" s="589">
        <f t="shared" si="39"/>
        <v>30000</v>
      </c>
      <c r="H292" s="603">
        <f t="shared" si="38"/>
        <v>100</v>
      </c>
    </row>
    <row r="293" spans="1:8" ht="13.5">
      <c r="A293" s="495" t="s">
        <v>677</v>
      </c>
      <c r="B293" s="506"/>
      <c r="C293" s="507">
        <v>363</v>
      </c>
      <c r="D293" s="508" t="s">
        <v>139</v>
      </c>
      <c r="E293" s="588">
        <f t="shared" si="39"/>
        <v>30000</v>
      </c>
      <c r="F293" s="588">
        <f t="shared" si="39"/>
        <v>0</v>
      </c>
      <c r="G293" s="588">
        <f t="shared" si="39"/>
        <v>30000</v>
      </c>
      <c r="H293" s="603">
        <f t="shared" si="38"/>
        <v>100</v>
      </c>
    </row>
    <row r="294" spans="1:8" ht="15" thickBot="1">
      <c r="A294" s="495" t="s">
        <v>677</v>
      </c>
      <c r="B294" s="515" t="s">
        <v>506</v>
      </c>
      <c r="C294" s="532">
        <v>3632</v>
      </c>
      <c r="D294" s="510" t="s">
        <v>579</v>
      </c>
      <c r="E294" s="593">
        <v>30000</v>
      </c>
      <c r="F294" s="593"/>
      <c r="G294" s="579">
        <f>E294+F294</f>
        <v>30000</v>
      </c>
      <c r="H294" s="603">
        <f t="shared" si="38"/>
        <v>100</v>
      </c>
    </row>
    <row r="295" spans="1:8" s="553" customFormat="1" ht="18" thickBot="1">
      <c r="A295" s="756" t="s">
        <v>644</v>
      </c>
      <c r="B295" s="757"/>
      <c r="C295" s="757"/>
      <c r="D295" s="758"/>
      <c r="E295" s="595">
        <f>SUM(E298+E306+E317+E323+E329+E335+E341+E347+E353+E359)</f>
        <v>1662000</v>
      </c>
      <c r="F295" s="595">
        <f>SUM(F298+F306+F317+F323+F329+F335+F341+F347+F353+F359)</f>
        <v>-439309</v>
      </c>
      <c r="G295" s="595">
        <f>SUM(G298+G306+G317+G323+G329+G335+G341+G347+G353+G359)</f>
        <v>1222691</v>
      </c>
      <c r="H295" s="609">
        <f>AVERAGE(F295/E295*100)</f>
        <v>-26.43255114320096</v>
      </c>
    </row>
    <row r="296" spans="1:8" ht="27">
      <c r="A296" s="534"/>
      <c r="B296" s="525"/>
      <c r="C296" s="525"/>
      <c r="D296" s="529" t="s">
        <v>250</v>
      </c>
      <c r="E296" s="584"/>
      <c r="F296" s="584"/>
      <c r="G296" s="584"/>
      <c r="H296" s="762">
        <f>AVERAGE(G298/E298*100)</f>
        <v>81.48148148148148</v>
      </c>
    </row>
    <row r="297" spans="1:8" ht="13.5">
      <c r="A297" s="534"/>
      <c r="B297" s="525"/>
      <c r="C297" s="525"/>
      <c r="D297" s="528" t="s">
        <v>199</v>
      </c>
      <c r="E297" s="584"/>
      <c r="F297" s="584"/>
      <c r="G297" s="584"/>
      <c r="H297" s="754"/>
    </row>
    <row r="298" spans="1:8" s="561" customFormat="1" ht="15">
      <c r="A298" s="562"/>
      <c r="B298" s="563"/>
      <c r="C298" s="563"/>
      <c r="D298" s="566" t="s">
        <v>607</v>
      </c>
      <c r="E298" s="585">
        <f>SUM(E299)</f>
        <v>270000</v>
      </c>
      <c r="F298" s="585">
        <f>SUM(F299)</f>
        <v>-50000</v>
      </c>
      <c r="G298" s="585">
        <f>SUM(G299)</f>
        <v>220000</v>
      </c>
      <c r="H298" s="755"/>
    </row>
    <row r="299" spans="1:8" s="425" customFormat="1" ht="13.5">
      <c r="A299" s="498" t="s">
        <v>678</v>
      </c>
      <c r="B299" s="504"/>
      <c r="C299" s="494">
        <v>32</v>
      </c>
      <c r="D299" s="505" t="s">
        <v>184</v>
      </c>
      <c r="E299" s="589">
        <f>SUM(E300+E302)</f>
        <v>270000</v>
      </c>
      <c r="F299" s="589">
        <f>SUM(F300+F302)</f>
        <v>-50000</v>
      </c>
      <c r="G299" s="589">
        <f>SUM(G300+G302)</f>
        <v>220000</v>
      </c>
      <c r="H299" s="603">
        <f>AVERAGE(G299/E299*100)</f>
        <v>81.48148148148148</v>
      </c>
    </row>
    <row r="300" spans="1:8" ht="13.5">
      <c r="A300" s="495" t="s">
        <v>678</v>
      </c>
      <c r="B300" s="506"/>
      <c r="C300" s="507">
        <v>322</v>
      </c>
      <c r="D300" s="508" t="s">
        <v>53</v>
      </c>
      <c r="E300" s="588">
        <f>SUM(E301)</f>
        <v>200000</v>
      </c>
      <c r="F300" s="588">
        <f>SUM(F301)</f>
        <v>0</v>
      </c>
      <c r="G300" s="588">
        <f>SUM(G301)</f>
        <v>200000</v>
      </c>
      <c r="H300" s="603">
        <f>AVERAGE(G300/E300*100)</f>
        <v>100</v>
      </c>
    </row>
    <row r="301" spans="1:8" ht="13.5">
      <c r="A301" s="495" t="s">
        <v>678</v>
      </c>
      <c r="B301" s="506" t="s">
        <v>507</v>
      </c>
      <c r="C301" s="507">
        <v>3223</v>
      </c>
      <c r="D301" s="508" t="s">
        <v>55</v>
      </c>
      <c r="E301" s="588">
        <v>200000</v>
      </c>
      <c r="F301" s="588"/>
      <c r="G301" s="579">
        <f>E301+F301</f>
        <v>200000</v>
      </c>
      <c r="H301" s="603">
        <f>AVERAGE(G301/E301*100)</f>
        <v>100</v>
      </c>
    </row>
    <row r="302" spans="1:8" ht="13.5">
      <c r="A302" s="495" t="s">
        <v>678</v>
      </c>
      <c r="B302" s="506"/>
      <c r="C302" s="507">
        <v>323</v>
      </c>
      <c r="D302" s="508" t="s">
        <v>57</v>
      </c>
      <c r="E302" s="588">
        <f>SUM(E303)</f>
        <v>70000</v>
      </c>
      <c r="F302" s="588">
        <f>SUM(F303)</f>
        <v>-50000</v>
      </c>
      <c r="G302" s="588">
        <f>SUM(G303)</f>
        <v>20000</v>
      </c>
      <c r="H302" s="603">
        <f>AVERAGE(G302/E302*100)</f>
        <v>28.57142857142857</v>
      </c>
    </row>
    <row r="303" spans="1:8" ht="14.25" thickBot="1">
      <c r="A303" s="537" t="s">
        <v>678</v>
      </c>
      <c r="B303" s="520" t="s">
        <v>508</v>
      </c>
      <c r="C303" s="521">
        <v>3232</v>
      </c>
      <c r="D303" s="522" t="s">
        <v>246</v>
      </c>
      <c r="E303" s="590">
        <v>70000</v>
      </c>
      <c r="F303" s="590">
        <v>-50000</v>
      </c>
      <c r="G303" s="608">
        <f>E303+F303</f>
        <v>20000</v>
      </c>
      <c r="H303" s="603">
        <f>AVERAGE(G303/E303*100)</f>
        <v>28.57142857142857</v>
      </c>
    </row>
    <row r="304" spans="1:8" ht="27.75" thickTop="1">
      <c r="A304" s="534"/>
      <c r="B304" s="525"/>
      <c r="C304" s="525"/>
      <c r="D304" s="529" t="s">
        <v>250</v>
      </c>
      <c r="E304" s="584"/>
      <c r="F304" s="584"/>
      <c r="G304" s="584"/>
      <c r="H304" s="762">
        <f>AVERAGE(G306/E306*100)</f>
        <v>87.07639999999999</v>
      </c>
    </row>
    <row r="305" spans="1:8" ht="13.5">
      <c r="A305" s="534"/>
      <c r="B305" s="525"/>
      <c r="C305" s="525"/>
      <c r="D305" s="528" t="s">
        <v>199</v>
      </c>
      <c r="E305" s="584"/>
      <c r="F305" s="584"/>
      <c r="G305" s="584"/>
      <c r="H305" s="754"/>
    </row>
    <row r="306" spans="1:8" s="561" customFormat="1" ht="15">
      <c r="A306" s="562"/>
      <c r="B306" s="563"/>
      <c r="C306" s="563"/>
      <c r="D306" s="566" t="s">
        <v>608</v>
      </c>
      <c r="E306" s="585">
        <f>SUM(E307+E312)</f>
        <v>250000</v>
      </c>
      <c r="F306" s="585">
        <f>SUM(F307+F312)</f>
        <v>-32309</v>
      </c>
      <c r="G306" s="585">
        <f>SUM(G307+G312)</f>
        <v>217691</v>
      </c>
      <c r="H306" s="755"/>
    </row>
    <row r="307" spans="1:8" s="425" customFormat="1" ht="13.5">
      <c r="A307" s="498" t="s">
        <v>679</v>
      </c>
      <c r="B307" s="504"/>
      <c r="C307" s="494">
        <v>32</v>
      </c>
      <c r="D307" s="505" t="s">
        <v>184</v>
      </c>
      <c r="E307" s="589">
        <f>SUM(E308)</f>
        <v>225000</v>
      </c>
      <c r="F307" s="589">
        <f>SUM(F308)</f>
        <v>-7309</v>
      </c>
      <c r="G307" s="589">
        <f>SUM(G308)</f>
        <v>217691</v>
      </c>
      <c r="H307" s="603">
        <f aca="true" t="shared" si="40" ref="H307:H314">AVERAGE(G307/E307*100)</f>
        <v>96.75155555555556</v>
      </c>
    </row>
    <row r="308" spans="1:8" ht="13.5">
      <c r="A308" s="495" t="s">
        <v>679</v>
      </c>
      <c r="B308" s="506"/>
      <c r="C308" s="507">
        <v>323</v>
      </c>
      <c r="D308" s="508" t="s">
        <v>57</v>
      </c>
      <c r="E308" s="588">
        <f>SUM(E309:E311)</f>
        <v>225000</v>
      </c>
      <c r="F308" s="588">
        <f>SUM(F309:F311)</f>
        <v>-7309</v>
      </c>
      <c r="G308" s="588">
        <f>SUM(G309:G311)</f>
        <v>217691</v>
      </c>
      <c r="H308" s="603">
        <f t="shared" si="40"/>
        <v>96.75155555555556</v>
      </c>
    </row>
    <row r="309" spans="1:8" ht="13.5">
      <c r="A309" s="495" t="s">
        <v>679</v>
      </c>
      <c r="B309" s="506" t="s">
        <v>509</v>
      </c>
      <c r="C309" s="507">
        <v>3234</v>
      </c>
      <c r="D309" s="508" t="s">
        <v>539</v>
      </c>
      <c r="E309" s="588">
        <v>25000</v>
      </c>
      <c r="F309" s="588"/>
      <c r="G309" s="579">
        <f>E309+F309</f>
        <v>25000</v>
      </c>
      <c r="H309" s="603">
        <f t="shared" si="40"/>
        <v>100</v>
      </c>
    </row>
    <row r="310" spans="1:8" ht="13.5">
      <c r="A310" s="495" t="s">
        <v>679</v>
      </c>
      <c r="B310" s="506" t="s">
        <v>511</v>
      </c>
      <c r="C310" s="507">
        <v>3232</v>
      </c>
      <c r="D310" s="508" t="s">
        <v>246</v>
      </c>
      <c r="E310" s="588">
        <v>130000</v>
      </c>
      <c r="F310" s="588">
        <v>-4000</v>
      </c>
      <c r="G310" s="579">
        <f>E310+F310</f>
        <v>126000</v>
      </c>
      <c r="H310" s="603">
        <f t="shared" si="40"/>
        <v>96.92307692307692</v>
      </c>
    </row>
    <row r="311" spans="1:8" s="425" customFormat="1" ht="13.5">
      <c r="A311" s="495" t="s">
        <v>679</v>
      </c>
      <c r="B311" s="506" t="s">
        <v>726</v>
      </c>
      <c r="C311" s="507">
        <v>3232</v>
      </c>
      <c r="D311" s="508" t="s">
        <v>246</v>
      </c>
      <c r="E311" s="588">
        <v>70000</v>
      </c>
      <c r="F311" s="588">
        <v>-3309</v>
      </c>
      <c r="G311" s="588">
        <f>E311+F311</f>
        <v>66691</v>
      </c>
      <c r="H311" s="603">
        <f>AVERAGE(G311/E311*100)</f>
        <v>95.27285714285715</v>
      </c>
    </row>
    <row r="312" spans="1:8" ht="13.5">
      <c r="A312" s="498" t="s">
        <v>679</v>
      </c>
      <c r="B312" s="504"/>
      <c r="C312" s="494">
        <v>42</v>
      </c>
      <c r="D312" s="505" t="s">
        <v>254</v>
      </c>
      <c r="E312" s="589">
        <f aca="true" t="shared" si="41" ref="E312:G313">SUM(E313)</f>
        <v>25000</v>
      </c>
      <c r="F312" s="589">
        <f t="shared" si="41"/>
        <v>-25000</v>
      </c>
      <c r="G312" s="589">
        <f t="shared" si="41"/>
        <v>0</v>
      </c>
      <c r="H312" s="603">
        <f t="shared" si="40"/>
        <v>0</v>
      </c>
    </row>
    <row r="313" spans="1:8" ht="13.5">
      <c r="A313" s="495" t="s">
        <v>679</v>
      </c>
      <c r="B313" s="506"/>
      <c r="C313" s="507">
        <v>421</v>
      </c>
      <c r="D313" s="508" t="s">
        <v>98</v>
      </c>
      <c r="E313" s="588">
        <f t="shared" si="41"/>
        <v>25000</v>
      </c>
      <c r="F313" s="588">
        <f t="shared" si="41"/>
        <v>-25000</v>
      </c>
      <c r="G313" s="588">
        <f t="shared" si="41"/>
        <v>0</v>
      </c>
      <c r="H313" s="603">
        <f t="shared" si="40"/>
        <v>0</v>
      </c>
    </row>
    <row r="314" spans="1:8" ht="14.25" thickBot="1">
      <c r="A314" s="537" t="s">
        <v>679</v>
      </c>
      <c r="B314" s="520" t="s">
        <v>512</v>
      </c>
      <c r="C314" s="521">
        <v>4214</v>
      </c>
      <c r="D314" s="522" t="s">
        <v>553</v>
      </c>
      <c r="E314" s="590">
        <v>25000</v>
      </c>
      <c r="F314" s="590">
        <v>-25000</v>
      </c>
      <c r="G314" s="608">
        <f>E314+F314</f>
        <v>0</v>
      </c>
      <c r="H314" s="603">
        <f t="shared" si="40"/>
        <v>0</v>
      </c>
    </row>
    <row r="315" spans="1:8" ht="27.75" thickTop="1">
      <c r="A315" s="534"/>
      <c r="B315" s="525"/>
      <c r="C315" s="525"/>
      <c r="D315" s="529" t="s">
        <v>250</v>
      </c>
      <c r="E315" s="584"/>
      <c r="F315" s="584"/>
      <c r="G315" s="584"/>
      <c r="H315" s="762">
        <f>AVERAGE(G317/E317*100)</f>
        <v>100</v>
      </c>
    </row>
    <row r="316" spans="1:8" s="561" customFormat="1" ht="15">
      <c r="A316" s="534"/>
      <c r="B316" s="525"/>
      <c r="C316" s="525"/>
      <c r="D316" s="528" t="s">
        <v>247</v>
      </c>
      <c r="E316" s="584"/>
      <c r="F316" s="584"/>
      <c r="G316" s="584"/>
      <c r="H316" s="754"/>
    </row>
    <row r="317" spans="1:8" s="425" customFormat="1" ht="15">
      <c r="A317" s="562"/>
      <c r="B317" s="563"/>
      <c r="C317" s="563"/>
      <c r="D317" s="566" t="s">
        <v>609</v>
      </c>
      <c r="E317" s="585">
        <f>SUM(E318)</f>
        <v>430000</v>
      </c>
      <c r="F317" s="585">
        <f aca="true" t="shared" si="42" ref="F317:G319">SUM(F318)</f>
        <v>0</v>
      </c>
      <c r="G317" s="585">
        <f t="shared" si="42"/>
        <v>430000</v>
      </c>
      <c r="H317" s="755"/>
    </row>
    <row r="318" spans="1:8" ht="13.5">
      <c r="A318" s="498" t="s">
        <v>680</v>
      </c>
      <c r="B318" s="504"/>
      <c r="C318" s="494">
        <v>32</v>
      </c>
      <c r="D318" s="505" t="s">
        <v>184</v>
      </c>
      <c r="E318" s="589">
        <f>SUM(E319)</f>
        <v>430000</v>
      </c>
      <c r="F318" s="589">
        <f t="shared" si="42"/>
        <v>0</v>
      </c>
      <c r="G318" s="589">
        <f t="shared" si="42"/>
        <v>430000</v>
      </c>
      <c r="H318" s="603">
        <f>AVERAGE(G318/E318*100)</f>
        <v>100</v>
      </c>
    </row>
    <row r="319" spans="1:8" ht="13.5">
      <c r="A319" s="495" t="s">
        <v>680</v>
      </c>
      <c r="B319" s="506"/>
      <c r="C319" s="507">
        <v>323</v>
      </c>
      <c r="D319" s="508" t="s">
        <v>57</v>
      </c>
      <c r="E319" s="588">
        <f>SUM(E320)</f>
        <v>430000</v>
      </c>
      <c r="F319" s="588">
        <f t="shared" si="42"/>
        <v>0</v>
      </c>
      <c r="G319" s="588">
        <f t="shared" si="42"/>
        <v>430000</v>
      </c>
      <c r="H319" s="603">
        <f>AVERAGE(G319/E319*100)</f>
        <v>100</v>
      </c>
    </row>
    <row r="320" spans="1:8" ht="14.25" thickBot="1">
      <c r="A320" s="537" t="s">
        <v>680</v>
      </c>
      <c r="B320" s="520" t="s">
        <v>513</v>
      </c>
      <c r="C320" s="521">
        <v>3232</v>
      </c>
      <c r="D320" s="522" t="s">
        <v>246</v>
      </c>
      <c r="E320" s="590">
        <v>430000</v>
      </c>
      <c r="F320" s="590"/>
      <c r="G320" s="608">
        <f>E320+F320</f>
        <v>430000</v>
      </c>
      <c r="H320" s="603">
        <f>AVERAGE(G320/E320*100)</f>
        <v>100</v>
      </c>
    </row>
    <row r="321" spans="1:8" ht="27.75" thickTop="1">
      <c r="A321" s="534"/>
      <c r="B321" s="525"/>
      <c r="C321" s="525"/>
      <c r="D321" s="529" t="s">
        <v>250</v>
      </c>
      <c r="E321" s="584"/>
      <c r="F321" s="584"/>
      <c r="G321" s="584"/>
      <c r="H321" s="762">
        <f>AVERAGE(G323/E323*100)</f>
        <v>0</v>
      </c>
    </row>
    <row r="322" spans="1:8" s="561" customFormat="1" ht="15">
      <c r="A322" s="534"/>
      <c r="B322" s="525"/>
      <c r="C322" s="525"/>
      <c r="D322" s="528" t="s">
        <v>247</v>
      </c>
      <c r="E322" s="584"/>
      <c r="F322" s="584"/>
      <c r="G322" s="584"/>
      <c r="H322" s="754"/>
    </row>
    <row r="323" spans="1:8" s="425" customFormat="1" ht="15">
      <c r="A323" s="562"/>
      <c r="B323" s="563"/>
      <c r="C323" s="563"/>
      <c r="D323" s="566" t="s">
        <v>707</v>
      </c>
      <c r="E323" s="585">
        <f>SUM(E324)</f>
        <v>220000</v>
      </c>
      <c r="F323" s="585">
        <f aca="true" t="shared" si="43" ref="F323:G325">SUM(F324)</f>
        <v>-220000</v>
      </c>
      <c r="G323" s="585">
        <f t="shared" si="43"/>
        <v>0</v>
      </c>
      <c r="H323" s="755"/>
    </row>
    <row r="324" spans="1:8" ht="13.5">
      <c r="A324" s="498" t="s">
        <v>681</v>
      </c>
      <c r="B324" s="504"/>
      <c r="C324" s="494">
        <v>32</v>
      </c>
      <c r="D324" s="505" t="s">
        <v>184</v>
      </c>
      <c r="E324" s="589">
        <f>SUM(E325)</f>
        <v>220000</v>
      </c>
      <c r="F324" s="589">
        <f t="shared" si="43"/>
        <v>-220000</v>
      </c>
      <c r="G324" s="589">
        <f t="shared" si="43"/>
        <v>0</v>
      </c>
      <c r="H324" s="603">
        <f>AVERAGE(G324/E324*100)</f>
        <v>0</v>
      </c>
    </row>
    <row r="325" spans="1:8" ht="13.5">
      <c r="A325" s="495" t="s">
        <v>681</v>
      </c>
      <c r="B325" s="506"/>
      <c r="C325" s="507">
        <v>323</v>
      </c>
      <c r="D325" s="508" t="s">
        <v>57</v>
      </c>
      <c r="E325" s="588">
        <f>SUM(E326)</f>
        <v>220000</v>
      </c>
      <c r="F325" s="588">
        <f t="shared" si="43"/>
        <v>-220000</v>
      </c>
      <c r="G325" s="588">
        <f t="shared" si="43"/>
        <v>0</v>
      </c>
      <c r="H325" s="603">
        <f>AVERAGE(G325/E325*100)</f>
        <v>0</v>
      </c>
    </row>
    <row r="326" spans="1:8" ht="14.25" thickBot="1">
      <c r="A326" s="537" t="s">
        <v>681</v>
      </c>
      <c r="B326" s="520" t="s">
        <v>543</v>
      </c>
      <c r="C326" s="521">
        <v>3232</v>
      </c>
      <c r="D326" s="522" t="s">
        <v>246</v>
      </c>
      <c r="E326" s="590">
        <v>220000</v>
      </c>
      <c r="F326" s="590">
        <v>-220000</v>
      </c>
      <c r="G326" s="608">
        <f>E326+F326</f>
        <v>0</v>
      </c>
      <c r="H326" s="603">
        <f>AVERAGE(G326/E326*100)</f>
        <v>0</v>
      </c>
    </row>
    <row r="327" spans="1:8" ht="27.75" thickTop="1">
      <c r="A327" s="534"/>
      <c r="B327" s="525"/>
      <c r="C327" s="525"/>
      <c r="D327" s="529" t="s">
        <v>250</v>
      </c>
      <c r="E327" s="584"/>
      <c r="F327" s="584"/>
      <c r="G327" s="584"/>
      <c r="H327" s="762">
        <f>AVERAGE(G329/E329*100)</f>
        <v>0</v>
      </c>
    </row>
    <row r="328" spans="1:8" s="561" customFormat="1" ht="15">
      <c r="A328" s="534"/>
      <c r="B328" s="525"/>
      <c r="C328" s="525"/>
      <c r="D328" s="528" t="s">
        <v>247</v>
      </c>
      <c r="E328" s="584"/>
      <c r="F328" s="584"/>
      <c r="G328" s="584"/>
      <c r="H328" s="754"/>
    </row>
    <row r="329" spans="1:8" s="425" customFormat="1" ht="15">
      <c r="A329" s="562"/>
      <c r="B329" s="563"/>
      <c r="C329" s="563"/>
      <c r="D329" s="566" t="s">
        <v>610</v>
      </c>
      <c r="E329" s="585">
        <f>SUM(E330)</f>
        <v>100000</v>
      </c>
      <c r="F329" s="585">
        <f aca="true" t="shared" si="44" ref="F329:G331">SUM(F330)</f>
        <v>-100000</v>
      </c>
      <c r="G329" s="585">
        <f t="shared" si="44"/>
        <v>0</v>
      </c>
      <c r="H329" s="755"/>
    </row>
    <row r="330" spans="1:8" ht="13.5">
      <c r="A330" s="498" t="s">
        <v>682</v>
      </c>
      <c r="B330" s="504"/>
      <c r="C330" s="494">
        <v>32</v>
      </c>
      <c r="D330" s="505" t="s">
        <v>184</v>
      </c>
      <c r="E330" s="589">
        <f>SUM(E331)</f>
        <v>100000</v>
      </c>
      <c r="F330" s="589">
        <f t="shared" si="44"/>
        <v>-100000</v>
      </c>
      <c r="G330" s="589">
        <f t="shared" si="44"/>
        <v>0</v>
      </c>
      <c r="H330" s="603">
        <f>AVERAGE(G330/E330*100)</f>
        <v>0</v>
      </c>
    </row>
    <row r="331" spans="1:8" ht="13.5">
      <c r="A331" s="495" t="s">
        <v>682</v>
      </c>
      <c r="B331" s="506"/>
      <c r="C331" s="507">
        <v>323</v>
      </c>
      <c r="D331" s="508" t="s">
        <v>57</v>
      </c>
      <c r="E331" s="588">
        <f>SUM(E332)</f>
        <v>100000</v>
      </c>
      <c r="F331" s="588">
        <f t="shared" si="44"/>
        <v>-100000</v>
      </c>
      <c r="G331" s="588">
        <f t="shared" si="44"/>
        <v>0</v>
      </c>
      <c r="H331" s="603">
        <f>AVERAGE(G331/E331*100)</f>
        <v>0</v>
      </c>
    </row>
    <row r="332" spans="1:8" ht="14.25" thickBot="1">
      <c r="A332" s="537" t="s">
        <v>682</v>
      </c>
      <c r="B332" s="520" t="s">
        <v>544</v>
      </c>
      <c r="C332" s="521">
        <v>3232</v>
      </c>
      <c r="D332" s="522" t="s">
        <v>246</v>
      </c>
      <c r="E332" s="590">
        <v>100000</v>
      </c>
      <c r="F332" s="590">
        <v>-100000</v>
      </c>
      <c r="G332" s="608">
        <f>E332+F332</f>
        <v>0</v>
      </c>
      <c r="H332" s="603">
        <f>AVERAGE(G332/E332*100)</f>
        <v>0</v>
      </c>
    </row>
    <row r="333" spans="1:8" ht="27.75" thickTop="1">
      <c r="A333" s="534"/>
      <c r="B333" s="525"/>
      <c r="C333" s="525"/>
      <c r="D333" s="529" t="s">
        <v>250</v>
      </c>
      <c r="E333" s="584"/>
      <c r="F333" s="584"/>
      <c r="G333" s="584"/>
      <c r="H333" s="762">
        <f>AVERAGE(G335/E335*100)</f>
        <v>103.33333333333334</v>
      </c>
    </row>
    <row r="334" spans="1:8" s="561" customFormat="1" ht="15">
      <c r="A334" s="534"/>
      <c r="B334" s="525"/>
      <c r="C334" s="525"/>
      <c r="D334" s="528" t="s">
        <v>247</v>
      </c>
      <c r="E334" s="584"/>
      <c r="F334" s="584"/>
      <c r="G334" s="584"/>
      <c r="H334" s="754"/>
    </row>
    <row r="335" spans="1:8" s="425" customFormat="1" ht="15">
      <c r="A335" s="562"/>
      <c r="B335" s="563"/>
      <c r="C335" s="563"/>
      <c r="D335" s="566" t="s">
        <v>611</v>
      </c>
      <c r="E335" s="585">
        <f>SUM(E336)</f>
        <v>150000</v>
      </c>
      <c r="F335" s="585">
        <f aca="true" t="shared" si="45" ref="F335:G337">SUM(F336)</f>
        <v>5000</v>
      </c>
      <c r="G335" s="585">
        <f t="shared" si="45"/>
        <v>155000</v>
      </c>
      <c r="H335" s="755"/>
    </row>
    <row r="336" spans="1:8" ht="13.5">
      <c r="A336" s="498" t="s">
        <v>683</v>
      </c>
      <c r="B336" s="504"/>
      <c r="C336" s="494">
        <v>32</v>
      </c>
      <c r="D336" s="505" t="s">
        <v>184</v>
      </c>
      <c r="E336" s="589">
        <f>SUM(E337)</f>
        <v>150000</v>
      </c>
      <c r="F336" s="589">
        <f t="shared" si="45"/>
        <v>5000</v>
      </c>
      <c r="G336" s="589">
        <f t="shared" si="45"/>
        <v>155000</v>
      </c>
      <c r="H336" s="603">
        <f>AVERAGE(G336/E336*100)</f>
        <v>103.33333333333334</v>
      </c>
    </row>
    <row r="337" spans="1:8" ht="13.5">
      <c r="A337" s="495" t="s">
        <v>683</v>
      </c>
      <c r="B337" s="506"/>
      <c r="C337" s="507">
        <v>323</v>
      </c>
      <c r="D337" s="508" t="s">
        <v>57</v>
      </c>
      <c r="E337" s="588">
        <f>SUM(E338)</f>
        <v>150000</v>
      </c>
      <c r="F337" s="588">
        <f t="shared" si="45"/>
        <v>5000</v>
      </c>
      <c r="G337" s="588">
        <f t="shared" si="45"/>
        <v>155000</v>
      </c>
      <c r="H337" s="603">
        <f>AVERAGE(G337/E337*100)</f>
        <v>103.33333333333334</v>
      </c>
    </row>
    <row r="338" spans="1:8" ht="14.25" thickBot="1">
      <c r="A338" s="537" t="s">
        <v>683</v>
      </c>
      <c r="B338" s="520" t="s">
        <v>514</v>
      </c>
      <c r="C338" s="521">
        <v>3232</v>
      </c>
      <c r="D338" s="522" t="s">
        <v>246</v>
      </c>
      <c r="E338" s="590">
        <v>150000</v>
      </c>
      <c r="F338" s="590">
        <v>5000</v>
      </c>
      <c r="G338" s="608">
        <f>E338+F338</f>
        <v>155000</v>
      </c>
      <c r="H338" s="603">
        <f>AVERAGE(G338/E338*100)</f>
        <v>103.33333333333334</v>
      </c>
    </row>
    <row r="339" spans="1:8" ht="27.75" thickTop="1">
      <c r="A339" s="534"/>
      <c r="B339" s="525"/>
      <c r="C339" s="525"/>
      <c r="D339" s="529" t="s">
        <v>250</v>
      </c>
      <c r="E339" s="584"/>
      <c r="F339" s="584"/>
      <c r="G339" s="584"/>
      <c r="H339" s="762">
        <f>AVERAGE(G341/E341*100)</f>
        <v>100</v>
      </c>
    </row>
    <row r="340" spans="1:8" s="561" customFormat="1" ht="15">
      <c r="A340" s="534"/>
      <c r="B340" s="525"/>
      <c r="C340" s="525"/>
      <c r="D340" s="528" t="s">
        <v>247</v>
      </c>
      <c r="E340" s="584"/>
      <c r="F340" s="584"/>
      <c r="G340" s="584"/>
      <c r="H340" s="754"/>
    </row>
    <row r="341" spans="1:8" s="425" customFormat="1" ht="15">
      <c r="A341" s="562"/>
      <c r="B341" s="563"/>
      <c r="C341" s="563"/>
      <c r="D341" s="566" t="s">
        <v>612</v>
      </c>
      <c r="E341" s="585">
        <f>SUM(E342)</f>
        <v>150000</v>
      </c>
      <c r="F341" s="585">
        <f aca="true" t="shared" si="46" ref="F341:G343">SUM(F342)</f>
        <v>0</v>
      </c>
      <c r="G341" s="585">
        <f t="shared" si="46"/>
        <v>150000</v>
      </c>
      <c r="H341" s="755"/>
    </row>
    <row r="342" spans="1:8" ht="13.5">
      <c r="A342" s="498" t="s">
        <v>684</v>
      </c>
      <c r="B342" s="504"/>
      <c r="C342" s="494">
        <v>32</v>
      </c>
      <c r="D342" s="505" t="s">
        <v>184</v>
      </c>
      <c r="E342" s="589">
        <f>SUM(E343)</f>
        <v>150000</v>
      </c>
      <c r="F342" s="589">
        <f t="shared" si="46"/>
        <v>0</v>
      </c>
      <c r="G342" s="589">
        <f t="shared" si="46"/>
        <v>150000</v>
      </c>
      <c r="H342" s="603">
        <f>AVERAGE(G342/E342*100)</f>
        <v>100</v>
      </c>
    </row>
    <row r="343" spans="1:8" ht="13.5">
      <c r="A343" s="495" t="s">
        <v>684</v>
      </c>
      <c r="B343" s="506"/>
      <c r="C343" s="507">
        <v>323</v>
      </c>
      <c r="D343" s="508" t="s">
        <v>57</v>
      </c>
      <c r="E343" s="588">
        <f>SUM(E344)</f>
        <v>150000</v>
      </c>
      <c r="F343" s="588">
        <f t="shared" si="46"/>
        <v>0</v>
      </c>
      <c r="G343" s="588">
        <f t="shared" si="46"/>
        <v>150000</v>
      </c>
      <c r="H343" s="603">
        <f>AVERAGE(G343/E343*100)</f>
        <v>100</v>
      </c>
    </row>
    <row r="344" spans="1:8" ht="14.25" thickBot="1">
      <c r="A344" s="537" t="s">
        <v>684</v>
      </c>
      <c r="B344" s="520" t="s">
        <v>515</v>
      </c>
      <c r="C344" s="521">
        <v>3232</v>
      </c>
      <c r="D344" s="522" t="s">
        <v>246</v>
      </c>
      <c r="E344" s="590">
        <v>150000</v>
      </c>
      <c r="F344" s="590"/>
      <c r="G344" s="608">
        <f>E344+F344</f>
        <v>150000</v>
      </c>
      <c r="H344" s="603">
        <f>AVERAGE(G344/E344*100)</f>
        <v>100</v>
      </c>
    </row>
    <row r="345" spans="1:8" ht="27.75" thickTop="1">
      <c r="A345" s="534"/>
      <c r="B345" s="525"/>
      <c r="C345" s="525"/>
      <c r="D345" s="529" t="s">
        <v>250</v>
      </c>
      <c r="E345" s="513"/>
      <c r="F345" s="513"/>
      <c r="G345" s="513"/>
      <c r="H345" s="762">
        <f>AVERAGE(G347/E347*100)</f>
        <v>32</v>
      </c>
    </row>
    <row r="346" spans="1:8" s="561" customFormat="1" ht="15">
      <c r="A346" s="534"/>
      <c r="B346" s="525"/>
      <c r="C346" s="525"/>
      <c r="D346" s="528" t="s">
        <v>247</v>
      </c>
      <c r="E346" s="513"/>
      <c r="F346" s="513"/>
      <c r="G346" s="513"/>
      <c r="H346" s="754"/>
    </row>
    <row r="347" spans="1:8" s="425" customFormat="1" ht="30.75">
      <c r="A347" s="562"/>
      <c r="B347" s="563"/>
      <c r="C347" s="563"/>
      <c r="D347" s="566" t="s">
        <v>613</v>
      </c>
      <c r="E347" s="585">
        <f>SUM(E348)</f>
        <v>50000</v>
      </c>
      <c r="F347" s="585">
        <f aca="true" t="shared" si="47" ref="F347:G349">SUM(F348)</f>
        <v>-34000</v>
      </c>
      <c r="G347" s="585">
        <f t="shared" si="47"/>
        <v>16000</v>
      </c>
      <c r="H347" s="755"/>
    </row>
    <row r="348" spans="1:8" ht="13.5">
      <c r="A348" s="498" t="s">
        <v>685</v>
      </c>
      <c r="B348" s="504"/>
      <c r="C348" s="494">
        <v>32</v>
      </c>
      <c r="D348" s="505" t="s">
        <v>184</v>
      </c>
      <c r="E348" s="589">
        <f>SUM(E349)</f>
        <v>50000</v>
      </c>
      <c r="F348" s="589">
        <f t="shared" si="47"/>
        <v>-34000</v>
      </c>
      <c r="G348" s="589">
        <f t="shared" si="47"/>
        <v>16000</v>
      </c>
      <c r="H348" s="603">
        <f>AVERAGE(G348/E348*100)</f>
        <v>32</v>
      </c>
    </row>
    <row r="349" spans="1:8" ht="13.5">
      <c r="A349" s="495" t="s">
        <v>685</v>
      </c>
      <c r="B349" s="506"/>
      <c r="C349" s="507">
        <v>323</v>
      </c>
      <c r="D349" s="508" t="s">
        <v>57</v>
      </c>
      <c r="E349" s="588">
        <f>SUM(E350)</f>
        <v>50000</v>
      </c>
      <c r="F349" s="588">
        <f t="shared" si="47"/>
        <v>-34000</v>
      </c>
      <c r="G349" s="588">
        <f t="shared" si="47"/>
        <v>16000</v>
      </c>
      <c r="H349" s="603">
        <f>AVERAGE(G349/E349*100)</f>
        <v>32</v>
      </c>
    </row>
    <row r="350" spans="1:8" ht="14.25" thickBot="1">
      <c r="A350" s="537" t="s">
        <v>685</v>
      </c>
      <c r="B350" s="520" t="s">
        <v>516</v>
      </c>
      <c r="C350" s="521">
        <v>3232</v>
      </c>
      <c r="D350" s="522" t="s">
        <v>246</v>
      </c>
      <c r="E350" s="590">
        <v>50000</v>
      </c>
      <c r="F350" s="590">
        <v>-34000</v>
      </c>
      <c r="G350" s="608">
        <f>E350+F350</f>
        <v>16000</v>
      </c>
      <c r="H350" s="603">
        <f>AVERAGE(G350/E350*100)</f>
        <v>32</v>
      </c>
    </row>
    <row r="351" spans="1:8" ht="27.75" thickTop="1">
      <c r="A351" s="534"/>
      <c r="B351" s="525"/>
      <c r="C351" s="525"/>
      <c r="D351" s="529" t="s">
        <v>250</v>
      </c>
      <c r="E351" s="513"/>
      <c r="F351" s="513"/>
      <c r="G351" s="513"/>
      <c r="H351" s="762">
        <f>AVERAGE(G353/E353*100)</f>
        <v>0</v>
      </c>
    </row>
    <row r="352" spans="1:8" s="561" customFormat="1" ht="15">
      <c r="A352" s="534"/>
      <c r="B352" s="525"/>
      <c r="C352" s="525"/>
      <c r="D352" s="528" t="s">
        <v>247</v>
      </c>
      <c r="E352" s="513"/>
      <c r="F352" s="513"/>
      <c r="G352" s="513"/>
      <c r="H352" s="754"/>
    </row>
    <row r="353" spans="1:8" s="425" customFormat="1" ht="30.75">
      <c r="A353" s="562"/>
      <c r="B353" s="563"/>
      <c r="C353" s="563"/>
      <c r="D353" s="566" t="s">
        <v>614</v>
      </c>
      <c r="E353" s="585">
        <f>SUM(E354)</f>
        <v>5000</v>
      </c>
      <c r="F353" s="585">
        <f aca="true" t="shared" si="48" ref="F353:G355">SUM(F354)</f>
        <v>-5000</v>
      </c>
      <c r="G353" s="585">
        <f t="shared" si="48"/>
        <v>0</v>
      </c>
      <c r="H353" s="755"/>
    </row>
    <row r="354" spans="1:8" ht="13.5">
      <c r="A354" s="498" t="s">
        <v>686</v>
      </c>
      <c r="B354" s="504"/>
      <c r="C354" s="494">
        <v>32</v>
      </c>
      <c r="D354" s="505" t="s">
        <v>184</v>
      </c>
      <c r="E354" s="589">
        <f>SUM(E355)</f>
        <v>5000</v>
      </c>
      <c r="F354" s="589">
        <f t="shared" si="48"/>
        <v>-5000</v>
      </c>
      <c r="G354" s="589">
        <f t="shared" si="48"/>
        <v>0</v>
      </c>
      <c r="H354" s="603">
        <f>AVERAGE(G354/E354*100)</f>
        <v>0</v>
      </c>
    </row>
    <row r="355" spans="1:8" ht="13.5">
      <c r="A355" s="495" t="s">
        <v>686</v>
      </c>
      <c r="B355" s="506"/>
      <c r="C355" s="507">
        <v>323</v>
      </c>
      <c r="D355" s="508" t="s">
        <v>57</v>
      </c>
      <c r="E355" s="588">
        <f>SUM(E356)</f>
        <v>5000</v>
      </c>
      <c r="F355" s="588">
        <f t="shared" si="48"/>
        <v>-5000</v>
      </c>
      <c r="G355" s="588">
        <f t="shared" si="48"/>
        <v>0</v>
      </c>
      <c r="H355" s="603">
        <f>AVERAGE(G355/E355*100)</f>
        <v>0</v>
      </c>
    </row>
    <row r="356" spans="1:8" ht="14.25" thickBot="1">
      <c r="A356" s="537" t="s">
        <v>686</v>
      </c>
      <c r="B356" s="520" t="s">
        <v>518</v>
      </c>
      <c r="C356" s="521">
        <v>3232</v>
      </c>
      <c r="D356" s="522" t="s">
        <v>246</v>
      </c>
      <c r="E356" s="590">
        <v>5000</v>
      </c>
      <c r="F356" s="590">
        <v>-5000</v>
      </c>
      <c r="G356" s="608">
        <f>E356+F356</f>
        <v>0</v>
      </c>
      <c r="H356" s="603">
        <f>AVERAGE(G356/E356*100)</f>
        <v>0</v>
      </c>
    </row>
    <row r="357" spans="1:8" ht="27.75" thickTop="1">
      <c r="A357" s="534"/>
      <c r="B357" s="525"/>
      <c r="C357" s="525"/>
      <c r="D357" s="529" t="s">
        <v>510</v>
      </c>
      <c r="E357" s="584"/>
      <c r="F357" s="584"/>
      <c r="G357" s="584"/>
      <c r="H357" s="762">
        <f>AVERAGE(G359/E359*100)</f>
        <v>91.8918918918919</v>
      </c>
    </row>
    <row r="358" spans="1:8" s="561" customFormat="1" ht="15">
      <c r="A358" s="534"/>
      <c r="B358" s="525"/>
      <c r="C358" s="525"/>
      <c r="D358" s="528" t="s">
        <v>247</v>
      </c>
      <c r="E358" s="584"/>
      <c r="F358" s="584"/>
      <c r="G358" s="584"/>
      <c r="H358" s="754"/>
    </row>
    <row r="359" spans="1:8" s="425" customFormat="1" ht="30.75">
      <c r="A359" s="562"/>
      <c r="B359" s="563"/>
      <c r="C359" s="563"/>
      <c r="D359" s="566" t="s">
        <v>615</v>
      </c>
      <c r="E359" s="585">
        <f>SUM(E360)</f>
        <v>37000</v>
      </c>
      <c r="F359" s="585">
        <f>SUM(F360)</f>
        <v>-3000</v>
      </c>
      <c r="G359" s="585">
        <f>SUM(G360)</f>
        <v>34000</v>
      </c>
      <c r="H359" s="755"/>
    </row>
    <row r="360" spans="1:8" ht="13.5">
      <c r="A360" s="498" t="s">
        <v>687</v>
      </c>
      <c r="B360" s="504"/>
      <c r="C360" s="494">
        <v>32</v>
      </c>
      <c r="D360" s="505" t="s">
        <v>184</v>
      </c>
      <c r="E360" s="589">
        <f>SUM(E361+E363)</f>
        <v>37000</v>
      </c>
      <c r="F360" s="589">
        <f>SUM(F361+F363)</f>
        <v>-3000</v>
      </c>
      <c r="G360" s="589">
        <f>SUM(G361+G363)</f>
        <v>34000</v>
      </c>
      <c r="H360" s="603">
        <f>AVERAGE(G360/E360*100)</f>
        <v>91.8918918918919</v>
      </c>
    </row>
    <row r="361" spans="1:8" ht="13.5">
      <c r="A361" s="495" t="s">
        <v>687</v>
      </c>
      <c r="B361" s="506"/>
      <c r="C361" s="507">
        <v>322</v>
      </c>
      <c r="D361" s="508" t="s">
        <v>53</v>
      </c>
      <c r="E361" s="588">
        <f>SUM(E362)</f>
        <v>30000</v>
      </c>
      <c r="F361" s="588">
        <f>SUM(F362)</f>
        <v>-3000</v>
      </c>
      <c r="G361" s="588">
        <f>SUM(G362)</f>
        <v>27000</v>
      </c>
      <c r="H361" s="603">
        <f>AVERAGE(G361/E361*100)</f>
        <v>90</v>
      </c>
    </row>
    <row r="362" spans="1:8" ht="13.5">
      <c r="A362" s="495" t="s">
        <v>687</v>
      </c>
      <c r="B362" s="506" t="s">
        <v>519</v>
      </c>
      <c r="C362" s="507">
        <v>3225</v>
      </c>
      <c r="D362" s="508" t="s">
        <v>194</v>
      </c>
      <c r="E362" s="588">
        <v>30000</v>
      </c>
      <c r="F362" s="588">
        <v>-3000</v>
      </c>
      <c r="G362" s="579">
        <f>E362+F362</f>
        <v>27000</v>
      </c>
      <c r="H362" s="603">
        <f>AVERAGE(G362/E362*100)</f>
        <v>90</v>
      </c>
    </row>
    <row r="363" spans="1:8" ht="13.5">
      <c r="A363" s="495" t="s">
        <v>687</v>
      </c>
      <c r="B363" s="506"/>
      <c r="C363" s="507">
        <v>323</v>
      </c>
      <c r="D363" s="508" t="s">
        <v>57</v>
      </c>
      <c r="E363" s="588">
        <f>SUM(E364)</f>
        <v>7000</v>
      </c>
      <c r="F363" s="588">
        <f>SUM(F364)</f>
        <v>0</v>
      </c>
      <c r="G363" s="588">
        <f>SUM(G364)</f>
        <v>7000</v>
      </c>
      <c r="H363" s="603">
        <f>AVERAGE(G363/E363*100)</f>
        <v>100</v>
      </c>
    </row>
    <row r="364" spans="1:8" s="553" customFormat="1" ht="18" thickBot="1">
      <c r="A364" s="495" t="s">
        <v>687</v>
      </c>
      <c r="B364" s="515" t="s">
        <v>520</v>
      </c>
      <c r="C364" s="532">
        <v>3239</v>
      </c>
      <c r="D364" s="510" t="s">
        <v>65</v>
      </c>
      <c r="E364" s="592">
        <v>7000</v>
      </c>
      <c r="F364" s="592"/>
      <c r="G364" s="579">
        <f>E364+F364</f>
        <v>7000</v>
      </c>
      <c r="H364" s="603">
        <f>AVERAGE(G364/E364*100)</f>
        <v>100</v>
      </c>
    </row>
    <row r="365" spans="1:8" ht="36" customHeight="1" thickBot="1">
      <c r="A365" s="756" t="s">
        <v>740</v>
      </c>
      <c r="B365" s="757"/>
      <c r="C365" s="757"/>
      <c r="D365" s="758"/>
      <c r="E365" s="595">
        <f>SUM(E368+E374+E383+E395)</f>
        <v>1661000</v>
      </c>
      <c r="F365" s="595">
        <f>SUM(F368+F374+F383+F395)</f>
        <v>651000</v>
      </c>
      <c r="G365" s="595">
        <f>SUM(G368+G374+G383+G395)</f>
        <v>2312000</v>
      </c>
      <c r="H365" s="609">
        <f>AVERAGE(F365/E365*100)</f>
        <v>39.19325707405177</v>
      </c>
    </row>
    <row r="366" spans="1:8" ht="13.5">
      <c r="A366" s="534"/>
      <c r="B366" s="525"/>
      <c r="C366" s="525"/>
      <c r="D366" s="529" t="s">
        <v>709</v>
      </c>
      <c r="E366" s="584"/>
      <c r="F366" s="584"/>
      <c r="G366" s="584"/>
      <c r="H366" s="762" t="e">
        <f>AVERAGE(G368/E368*100)</f>
        <v>#DIV/0!</v>
      </c>
    </row>
    <row r="367" spans="1:8" s="561" customFormat="1" ht="15">
      <c r="A367" s="534"/>
      <c r="B367" s="525"/>
      <c r="C367" s="525"/>
      <c r="D367" s="528" t="s">
        <v>251</v>
      </c>
      <c r="E367" s="584"/>
      <c r="F367" s="584"/>
      <c r="G367" s="584"/>
      <c r="H367" s="754"/>
    </row>
    <row r="368" spans="1:8" s="425" customFormat="1" ht="30.75">
      <c r="A368" s="562"/>
      <c r="B368" s="563"/>
      <c r="C368" s="563"/>
      <c r="D368" s="566" t="s">
        <v>616</v>
      </c>
      <c r="E368" s="585">
        <f>SUM(E369)</f>
        <v>0</v>
      </c>
      <c r="F368" s="585">
        <f aca="true" t="shared" si="49" ref="F368:G370">SUM(F369)</f>
        <v>210000</v>
      </c>
      <c r="G368" s="585">
        <f t="shared" si="49"/>
        <v>210000</v>
      </c>
      <c r="H368" s="755"/>
    </row>
    <row r="369" spans="1:8" ht="13.5">
      <c r="A369" s="498" t="s">
        <v>688</v>
      </c>
      <c r="B369" s="504"/>
      <c r="C369" s="494">
        <v>41</v>
      </c>
      <c r="D369" s="505" t="s">
        <v>252</v>
      </c>
      <c r="E369" s="589">
        <f>SUM(E370)</f>
        <v>0</v>
      </c>
      <c r="F369" s="589">
        <f t="shared" si="49"/>
        <v>210000</v>
      </c>
      <c r="G369" s="589">
        <f t="shared" si="49"/>
        <v>210000</v>
      </c>
      <c r="H369" s="603" t="e">
        <f>AVERAGE(G369/E369*100)</f>
        <v>#DIV/0!</v>
      </c>
    </row>
    <row r="370" spans="1:8" ht="13.5">
      <c r="A370" s="495" t="s">
        <v>688</v>
      </c>
      <c r="B370" s="506"/>
      <c r="C370" s="507">
        <v>411</v>
      </c>
      <c r="D370" s="508" t="s">
        <v>96</v>
      </c>
      <c r="E370" s="588">
        <f>SUM(E371)</f>
        <v>0</v>
      </c>
      <c r="F370" s="588">
        <f t="shared" si="49"/>
        <v>210000</v>
      </c>
      <c r="G370" s="588">
        <f t="shared" si="49"/>
        <v>210000</v>
      </c>
      <c r="H370" s="603" t="e">
        <f>AVERAGE(G370/E370*100)</f>
        <v>#DIV/0!</v>
      </c>
    </row>
    <row r="371" spans="1:8" ht="14.25" thickBot="1">
      <c r="A371" s="537" t="s">
        <v>688</v>
      </c>
      <c r="B371" s="520" t="s">
        <v>521</v>
      </c>
      <c r="C371" s="521">
        <v>4111</v>
      </c>
      <c r="D371" s="522" t="s">
        <v>41</v>
      </c>
      <c r="E371" s="590">
        <v>0</v>
      </c>
      <c r="F371" s="590">
        <v>210000</v>
      </c>
      <c r="G371" s="590">
        <f>E371+F371</f>
        <v>210000</v>
      </c>
      <c r="H371" s="607" t="e">
        <f>AVERAGE(G371/E371*100)</f>
        <v>#DIV/0!</v>
      </c>
    </row>
    <row r="372" spans="1:8" ht="33.75" customHeight="1" thickTop="1">
      <c r="A372" s="534"/>
      <c r="B372" s="525"/>
      <c r="C372" s="525"/>
      <c r="D372" s="529" t="s">
        <v>709</v>
      </c>
      <c r="E372" s="584"/>
      <c r="F372" s="584"/>
      <c r="G372" s="584"/>
      <c r="H372" s="753">
        <f>AVERAGE(G374/E374*100)</f>
        <v>341.9512195121951</v>
      </c>
    </row>
    <row r="373" spans="1:8" s="561" customFormat="1" ht="15">
      <c r="A373" s="534"/>
      <c r="B373" s="525"/>
      <c r="C373" s="525"/>
      <c r="D373" s="528" t="s">
        <v>256</v>
      </c>
      <c r="E373" s="584"/>
      <c r="F373" s="584"/>
      <c r="G373" s="584"/>
      <c r="H373" s="754"/>
    </row>
    <row r="374" spans="1:8" s="425" customFormat="1" ht="15">
      <c r="A374" s="562"/>
      <c r="B374" s="563"/>
      <c r="C374" s="563"/>
      <c r="D374" s="566" t="s">
        <v>617</v>
      </c>
      <c r="E374" s="585">
        <f>SUM(E375+E378)</f>
        <v>205000</v>
      </c>
      <c r="F374" s="585">
        <f>SUM(F375+F378)</f>
        <v>496000</v>
      </c>
      <c r="G374" s="585">
        <f>SUM(G375+G378)</f>
        <v>701000</v>
      </c>
      <c r="H374" s="755"/>
    </row>
    <row r="375" spans="1:8" ht="13.5">
      <c r="A375" s="498" t="s">
        <v>689</v>
      </c>
      <c r="B375" s="504"/>
      <c r="C375" s="494">
        <v>42</v>
      </c>
      <c r="D375" s="505" t="s">
        <v>254</v>
      </c>
      <c r="E375" s="589">
        <f aca="true" t="shared" si="50" ref="E375:G376">SUM(E376)</f>
        <v>100000</v>
      </c>
      <c r="F375" s="589">
        <f t="shared" si="50"/>
        <v>-19000</v>
      </c>
      <c r="G375" s="589">
        <f t="shared" si="50"/>
        <v>81000</v>
      </c>
      <c r="H375" s="603">
        <f aca="true" t="shared" si="51" ref="H375:H380">AVERAGE(G375/E375*100)</f>
        <v>81</v>
      </c>
    </row>
    <row r="376" spans="1:8" ht="13.5">
      <c r="A376" s="495" t="s">
        <v>689</v>
      </c>
      <c r="B376" s="506"/>
      <c r="C376" s="507">
        <v>421</v>
      </c>
      <c r="D376" s="508" t="s">
        <v>98</v>
      </c>
      <c r="E376" s="588">
        <f>SUM(E377)</f>
        <v>100000</v>
      </c>
      <c r="F376" s="588">
        <f t="shared" si="50"/>
        <v>-19000</v>
      </c>
      <c r="G376" s="588">
        <f t="shared" si="50"/>
        <v>81000</v>
      </c>
      <c r="H376" s="603">
        <f t="shared" si="51"/>
        <v>81</v>
      </c>
    </row>
    <row r="377" spans="1:8" ht="13.5">
      <c r="A377" s="495" t="s">
        <v>689</v>
      </c>
      <c r="B377" s="506" t="s">
        <v>524</v>
      </c>
      <c r="C377" s="507">
        <v>4214</v>
      </c>
      <c r="D377" s="508" t="s">
        <v>255</v>
      </c>
      <c r="E377" s="588">
        <v>100000</v>
      </c>
      <c r="F377" s="588">
        <v>-19000</v>
      </c>
      <c r="G377" s="579">
        <f>E377+F377</f>
        <v>81000</v>
      </c>
      <c r="H377" s="603">
        <f t="shared" si="51"/>
        <v>81</v>
      </c>
    </row>
    <row r="378" spans="1:8" s="428" customFormat="1" ht="13.5">
      <c r="A378" s="498" t="s">
        <v>734</v>
      </c>
      <c r="B378" s="504"/>
      <c r="C378" s="494">
        <v>45</v>
      </c>
      <c r="D378" s="505" t="s">
        <v>733</v>
      </c>
      <c r="E378" s="589">
        <f aca="true" t="shared" si="52" ref="E378:G379">SUM(E379)</f>
        <v>105000</v>
      </c>
      <c r="F378" s="589">
        <f t="shared" si="52"/>
        <v>515000</v>
      </c>
      <c r="G378" s="589">
        <f t="shared" si="52"/>
        <v>620000</v>
      </c>
      <c r="H378" s="603">
        <f t="shared" si="51"/>
        <v>590.4761904761905</v>
      </c>
    </row>
    <row r="379" spans="1:8" s="428" customFormat="1" ht="13.5">
      <c r="A379" s="495" t="s">
        <v>734</v>
      </c>
      <c r="B379" s="506"/>
      <c r="C379" s="507">
        <v>451</v>
      </c>
      <c r="D379" s="508" t="s">
        <v>104</v>
      </c>
      <c r="E379" s="588">
        <f t="shared" si="52"/>
        <v>105000</v>
      </c>
      <c r="F379" s="588">
        <f t="shared" si="52"/>
        <v>515000</v>
      </c>
      <c r="G379" s="588">
        <f t="shared" si="52"/>
        <v>620000</v>
      </c>
      <c r="H379" s="603">
        <f t="shared" si="51"/>
        <v>590.4761904761905</v>
      </c>
    </row>
    <row r="380" spans="1:8" s="428" customFormat="1" ht="14.25" thickBot="1">
      <c r="A380" s="537" t="s">
        <v>689</v>
      </c>
      <c r="B380" s="520" t="s">
        <v>736</v>
      </c>
      <c r="C380" s="521">
        <v>4511</v>
      </c>
      <c r="D380" s="522" t="s">
        <v>104</v>
      </c>
      <c r="E380" s="590">
        <v>105000</v>
      </c>
      <c r="F380" s="590">
        <v>515000</v>
      </c>
      <c r="G380" s="590">
        <f>E380+F380</f>
        <v>620000</v>
      </c>
      <c r="H380" s="607">
        <f t="shared" si="51"/>
        <v>590.4761904761905</v>
      </c>
    </row>
    <row r="381" spans="1:8" s="561" customFormat="1" ht="15.75" thickTop="1">
      <c r="A381" s="534"/>
      <c r="B381" s="525"/>
      <c r="C381" s="525"/>
      <c r="D381" s="529" t="s">
        <v>709</v>
      </c>
      <c r="E381" s="584"/>
      <c r="F381" s="584"/>
      <c r="G381" s="584"/>
      <c r="H381" s="753">
        <f>AVERAGE(G383/E383*100)</f>
        <v>95.02133712660029</v>
      </c>
    </row>
    <row r="382" spans="1:8" s="425" customFormat="1" ht="27">
      <c r="A382" s="534"/>
      <c r="B382" s="525"/>
      <c r="C382" s="525"/>
      <c r="D382" s="529" t="s">
        <v>257</v>
      </c>
      <c r="E382" s="584"/>
      <c r="F382" s="584"/>
      <c r="G382" s="584"/>
      <c r="H382" s="754"/>
    </row>
    <row r="383" spans="1:8" ht="15">
      <c r="A383" s="562"/>
      <c r="B383" s="563"/>
      <c r="C383" s="563"/>
      <c r="D383" s="566" t="s">
        <v>618</v>
      </c>
      <c r="E383" s="585">
        <f aca="true" t="shared" si="53" ref="E383:G384">SUM(E384)</f>
        <v>1406000</v>
      </c>
      <c r="F383" s="585">
        <f t="shared" si="53"/>
        <v>-70000</v>
      </c>
      <c r="G383" s="585">
        <f t="shared" si="53"/>
        <v>1336000</v>
      </c>
      <c r="H383" s="755"/>
    </row>
    <row r="384" spans="1:8" ht="13.5">
      <c r="A384" s="498" t="s">
        <v>690</v>
      </c>
      <c r="B384" s="504"/>
      <c r="C384" s="494">
        <v>42</v>
      </c>
      <c r="D384" s="505" t="s">
        <v>254</v>
      </c>
      <c r="E384" s="589">
        <f t="shared" si="53"/>
        <v>1406000</v>
      </c>
      <c r="F384" s="589">
        <f t="shared" si="53"/>
        <v>-70000</v>
      </c>
      <c r="G384" s="589">
        <f t="shared" si="53"/>
        <v>1336000</v>
      </c>
      <c r="H384" s="603">
        <f aca="true" t="shared" si="54" ref="H384:H390">AVERAGE(G384/E384*100)</f>
        <v>95.02133712660029</v>
      </c>
    </row>
    <row r="385" spans="1:8" ht="13.5">
      <c r="A385" s="495" t="s">
        <v>690</v>
      </c>
      <c r="B385" s="506"/>
      <c r="C385" s="507">
        <v>421</v>
      </c>
      <c r="D385" s="508" t="s">
        <v>98</v>
      </c>
      <c r="E385" s="588">
        <f>SUM(E386:E392)</f>
        <v>1406000</v>
      </c>
      <c r="F385" s="588">
        <f>SUM(F386:F392)</f>
        <v>-70000</v>
      </c>
      <c r="G385" s="588">
        <f>SUM(G386:G392)</f>
        <v>1336000</v>
      </c>
      <c r="H385" s="603">
        <f t="shared" si="54"/>
        <v>95.02133712660029</v>
      </c>
    </row>
    <row r="386" spans="1:8" ht="13.5">
      <c r="A386" s="495" t="s">
        <v>690</v>
      </c>
      <c r="B386" s="506" t="s">
        <v>545</v>
      </c>
      <c r="C386" s="507">
        <v>4213</v>
      </c>
      <c r="D386" s="508" t="s">
        <v>563</v>
      </c>
      <c r="E386" s="588">
        <v>0</v>
      </c>
      <c r="F386" s="588">
        <v>0</v>
      </c>
      <c r="G386" s="579">
        <f aca="true" t="shared" si="55" ref="G386:G391">E386+F386</f>
        <v>0</v>
      </c>
      <c r="H386" s="603">
        <v>0</v>
      </c>
    </row>
    <row r="387" spans="1:8" ht="13.5">
      <c r="A387" s="495" t="s">
        <v>690</v>
      </c>
      <c r="B387" s="506" t="s">
        <v>546</v>
      </c>
      <c r="C387" s="507">
        <v>4213</v>
      </c>
      <c r="D387" s="508" t="s">
        <v>563</v>
      </c>
      <c r="E387" s="588">
        <v>0</v>
      </c>
      <c r="F387" s="588">
        <v>0</v>
      </c>
      <c r="G387" s="579">
        <f t="shared" si="55"/>
        <v>0</v>
      </c>
      <c r="H387" s="603">
        <v>0</v>
      </c>
    </row>
    <row r="388" spans="1:8" ht="13.5">
      <c r="A388" s="495" t="s">
        <v>690</v>
      </c>
      <c r="B388" s="506" t="s">
        <v>547</v>
      </c>
      <c r="C388" s="507">
        <v>4213</v>
      </c>
      <c r="D388" s="508" t="s">
        <v>564</v>
      </c>
      <c r="E388" s="588">
        <v>370000</v>
      </c>
      <c r="F388" s="588">
        <v>-35000</v>
      </c>
      <c r="G388" s="579">
        <f t="shared" si="55"/>
        <v>335000</v>
      </c>
      <c r="H388" s="603">
        <f t="shared" si="54"/>
        <v>90.54054054054053</v>
      </c>
    </row>
    <row r="389" spans="1:8" ht="13.5">
      <c r="A389" s="495" t="s">
        <v>690</v>
      </c>
      <c r="B389" s="506" t="s">
        <v>525</v>
      </c>
      <c r="C389" s="507">
        <v>4213</v>
      </c>
      <c r="D389" s="508" t="s">
        <v>565</v>
      </c>
      <c r="E389" s="588">
        <v>370000</v>
      </c>
      <c r="F389" s="588">
        <v>-35000</v>
      </c>
      <c r="G389" s="579">
        <f t="shared" si="55"/>
        <v>335000</v>
      </c>
      <c r="H389" s="603">
        <f t="shared" si="54"/>
        <v>90.54054054054053</v>
      </c>
    </row>
    <row r="390" spans="1:8" ht="13.5">
      <c r="A390" s="495" t="s">
        <v>690</v>
      </c>
      <c r="B390" s="506" t="s">
        <v>526</v>
      </c>
      <c r="C390" s="507">
        <v>4213</v>
      </c>
      <c r="D390" s="508" t="s">
        <v>729</v>
      </c>
      <c r="E390" s="588">
        <v>590000</v>
      </c>
      <c r="F390" s="588">
        <v>0</v>
      </c>
      <c r="G390" s="579">
        <f t="shared" si="55"/>
        <v>590000</v>
      </c>
      <c r="H390" s="603">
        <f t="shared" si="54"/>
        <v>100</v>
      </c>
    </row>
    <row r="391" spans="1:8" s="561" customFormat="1" ht="15">
      <c r="A391" s="495" t="s">
        <v>690</v>
      </c>
      <c r="B391" s="506" t="s">
        <v>527</v>
      </c>
      <c r="C391" s="507">
        <v>4213</v>
      </c>
      <c r="D391" s="508" t="s">
        <v>716</v>
      </c>
      <c r="E391" s="588">
        <v>0</v>
      </c>
      <c r="F391" s="588"/>
      <c r="G391" s="579">
        <f t="shared" si="55"/>
        <v>0</v>
      </c>
      <c r="H391" s="603">
        <v>0</v>
      </c>
    </row>
    <row r="392" spans="1:8" s="425" customFormat="1" ht="14.25" thickBot="1">
      <c r="A392" s="660" t="s">
        <v>690</v>
      </c>
      <c r="B392" s="661" t="s">
        <v>727</v>
      </c>
      <c r="C392" s="662">
        <v>4213</v>
      </c>
      <c r="D392" s="663" t="s">
        <v>728</v>
      </c>
      <c r="E392" s="664">
        <v>76000</v>
      </c>
      <c r="F392" s="664">
        <v>0</v>
      </c>
      <c r="G392" s="590">
        <f>E392+F392</f>
        <v>76000</v>
      </c>
      <c r="H392" s="607">
        <f>AVERAGE(G392/E392*100)</f>
        <v>100</v>
      </c>
    </row>
    <row r="393" spans="1:8" ht="27.75" thickTop="1">
      <c r="A393" s="534"/>
      <c r="B393" s="525"/>
      <c r="C393" s="525"/>
      <c r="D393" s="529" t="s">
        <v>250</v>
      </c>
      <c r="E393" s="584"/>
      <c r="F393" s="584"/>
      <c r="G393" s="584"/>
      <c r="H393" s="753">
        <f>AVERAGE(G395/E395*100)</f>
        <v>130</v>
      </c>
    </row>
    <row r="394" spans="1:8" ht="13.5">
      <c r="A394" s="534"/>
      <c r="B394" s="525"/>
      <c r="C394" s="525"/>
      <c r="D394" s="528" t="s">
        <v>256</v>
      </c>
      <c r="E394" s="584"/>
      <c r="F394" s="584"/>
      <c r="G394" s="584"/>
      <c r="H394" s="754"/>
    </row>
    <row r="395" spans="1:8" s="554" customFormat="1" ht="30.75">
      <c r="A395" s="562"/>
      <c r="B395" s="563"/>
      <c r="C395" s="563"/>
      <c r="D395" s="566" t="s">
        <v>708</v>
      </c>
      <c r="E395" s="585">
        <f>SUM(E396)</f>
        <v>50000</v>
      </c>
      <c r="F395" s="585">
        <f aca="true" t="shared" si="56" ref="F395:G397">SUM(F396)</f>
        <v>15000</v>
      </c>
      <c r="G395" s="585">
        <f t="shared" si="56"/>
        <v>65000</v>
      </c>
      <c r="H395" s="755"/>
    </row>
    <row r="396" spans="1:8" ht="13.5">
      <c r="A396" s="498" t="s">
        <v>691</v>
      </c>
      <c r="B396" s="504"/>
      <c r="C396" s="494">
        <v>38</v>
      </c>
      <c r="D396" s="505" t="s">
        <v>128</v>
      </c>
      <c r="E396" s="589">
        <f>SUM(E397)</f>
        <v>50000</v>
      </c>
      <c r="F396" s="589">
        <f t="shared" si="56"/>
        <v>15000</v>
      </c>
      <c r="G396" s="589">
        <f t="shared" si="56"/>
        <v>65000</v>
      </c>
      <c r="H396" s="603">
        <f>AVERAGE(G396/E396*100)</f>
        <v>130</v>
      </c>
    </row>
    <row r="397" spans="1:8" ht="13.5">
      <c r="A397" s="495" t="s">
        <v>691</v>
      </c>
      <c r="B397" s="506"/>
      <c r="C397" s="507">
        <v>386</v>
      </c>
      <c r="D397" s="508" t="s">
        <v>266</v>
      </c>
      <c r="E397" s="588">
        <f>SUM(E398)</f>
        <v>50000</v>
      </c>
      <c r="F397" s="588">
        <f t="shared" si="56"/>
        <v>15000</v>
      </c>
      <c r="G397" s="588">
        <f t="shared" si="56"/>
        <v>65000</v>
      </c>
      <c r="H397" s="603">
        <f>AVERAGE(G397/E397*100)</f>
        <v>130</v>
      </c>
    </row>
    <row r="398" spans="1:8" s="561" customFormat="1" ht="28.5" thickBot="1">
      <c r="A398" s="495" t="s">
        <v>691</v>
      </c>
      <c r="B398" s="515" t="s">
        <v>529</v>
      </c>
      <c r="C398" s="532">
        <v>3861</v>
      </c>
      <c r="D398" s="510" t="s">
        <v>517</v>
      </c>
      <c r="E398" s="592">
        <v>50000</v>
      </c>
      <c r="F398" s="592">
        <v>15000</v>
      </c>
      <c r="G398" s="588">
        <f>E398+F398</f>
        <v>65000</v>
      </c>
      <c r="H398" s="603">
        <f>AVERAGE(G398/E398*100)</f>
        <v>130</v>
      </c>
    </row>
    <row r="399" spans="1:8" s="425" customFormat="1" ht="18" thickBot="1">
      <c r="A399" s="763" t="s">
        <v>645</v>
      </c>
      <c r="B399" s="764"/>
      <c r="C399" s="764"/>
      <c r="D399" s="765"/>
      <c r="E399" s="598">
        <f>SUM(E402+E410+E418+E424+E430+E439+E448+E456+E463+E469+E475+E481+E487)</f>
        <v>8486000</v>
      </c>
      <c r="F399" s="598">
        <f>SUM(F402+F410+F418+F424+F430+F439+F448+F456+F463+F469+F475+F481+F487)</f>
        <v>-5961000</v>
      </c>
      <c r="G399" s="598">
        <f>SUM(G402+G410+G418+G424+G430+G439+G448+G456+G463+G469+G475+G481+G487)</f>
        <v>2525000</v>
      </c>
      <c r="H399" s="657">
        <f>AVERAGE(F399/E399*100)</f>
        <v>-70.24510959226961</v>
      </c>
    </row>
    <row r="400" spans="1:8" ht="27">
      <c r="A400" s="534"/>
      <c r="B400" s="525"/>
      <c r="C400" s="525"/>
      <c r="D400" s="529" t="s">
        <v>250</v>
      </c>
      <c r="E400" s="584"/>
      <c r="F400" s="584"/>
      <c r="G400" s="584"/>
      <c r="H400" s="762">
        <f>AVERAGE(G402/E402*100)</f>
        <v>78.57142857142857</v>
      </c>
    </row>
    <row r="401" spans="1:8" ht="13.5">
      <c r="A401" s="534"/>
      <c r="B401" s="525"/>
      <c r="C401" s="525"/>
      <c r="D401" s="529" t="s">
        <v>199</v>
      </c>
      <c r="E401" s="584"/>
      <c r="F401" s="584"/>
      <c r="G401" s="584"/>
      <c r="H401" s="754"/>
    </row>
    <row r="402" spans="1:8" ht="15">
      <c r="A402" s="562"/>
      <c r="B402" s="563"/>
      <c r="C402" s="563"/>
      <c r="D402" s="566" t="s">
        <v>619</v>
      </c>
      <c r="E402" s="585">
        <f>SUM(E403)</f>
        <v>280000</v>
      </c>
      <c r="F402" s="585">
        <f>SUM(F403)</f>
        <v>-60000</v>
      </c>
      <c r="G402" s="585">
        <f>SUM(G403)</f>
        <v>220000</v>
      </c>
      <c r="H402" s="755"/>
    </row>
    <row r="403" spans="1:8" ht="13.5">
      <c r="A403" s="498" t="s">
        <v>692</v>
      </c>
      <c r="B403" s="504"/>
      <c r="C403" s="494">
        <v>32</v>
      </c>
      <c r="D403" s="505" t="s">
        <v>48</v>
      </c>
      <c r="E403" s="589">
        <f>SUM(E404+E406)</f>
        <v>280000</v>
      </c>
      <c r="F403" s="589">
        <f>SUM(F404+F406)</f>
        <v>-60000</v>
      </c>
      <c r="G403" s="589">
        <f>SUM(G404+G406)</f>
        <v>220000</v>
      </c>
      <c r="H403" s="603">
        <f>AVERAGE(G403/E403*100)</f>
        <v>78.57142857142857</v>
      </c>
    </row>
    <row r="404" spans="1:8" ht="13.5">
      <c r="A404" s="495" t="s">
        <v>692</v>
      </c>
      <c r="B404" s="506"/>
      <c r="C404" s="507">
        <v>322</v>
      </c>
      <c r="D404" s="508" t="s">
        <v>53</v>
      </c>
      <c r="E404" s="588">
        <f>SUM(E405)</f>
        <v>30000</v>
      </c>
      <c r="F404" s="588">
        <f>SUM(F405)</f>
        <v>-20000</v>
      </c>
      <c r="G404" s="588">
        <f>SUM(G405)</f>
        <v>10000</v>
      </c>
      <c r="H404" s="603">
        <f>AVERAGE(G404/E404*100)</f>
        <v>33.33333333333333</v>
      </c>
    </row>
    <row r="405" spans="1:8" ht="13.5">
      <c r="A405" s="495" t="s">
        <v>692</v>
      </c>
      <c r="B405" s="506" t="s">
        <v>548</v>
      </c>
      <c r="C405" s="507">
        <v>3224</v>
      </c>
      <c r="D405" s="508" t="s">
        <v>193</v>
      </c>
      <c r="E405" s="588">
        <v>30000</v>
      </c>
      <c r="F405" s="588">
        <v>-20000</v>
      </c>
      <c r="G405" s="579">
        <f>E405+F405</f>
        <v>10000</v>
      </c>
      <c r="H405" s="603">
        <f>AVERAGE(G405/E405*100)</f>
        <v>33.33333333333333</v>
      </c>
    </row>
    <row r="406" spans="1:8" s="561" customFormat="1" ht="15">
      <c r="A406" s="495" t="s">
        <v>692</v>
      </c>
      <c r="B406" s="506"/>
      <c r="C406" s="507">
        <v>323</v>
      </c>
      <c r="D406" s="508" t="s">
        <v>57</v>
      </c>
      <c r="E406" s="588">
        <f>SUM(E407)</f>
        <v>250000</v>
      </c>
      <c r="F406" s="588">
        <f>SUM(F407)</f>
        <v>-40000</v>
      </c>
      <c r="G406" s="588">
        <f>SUM(G407)</f>
        <v>210000</v>
      </c>
      <c r="H406" s="603">
        <f>AVERAGE(G406/E406*100)</f>
        <v>84</v>
      </c>
    </row>
    <row r="407" spans="1:8" s="425" customFormat="1" ht="14.25" thickBot="1">
      <c r="A407" s="537" t="s">
        <v>692</v>
      </c>
      <c r="B407" s="520" t="s">
        <v>532</v>
      </c>
      <c r="C407" s="521">
        <v>3232</v>
      </c>
      <c r="D407" s="522" t="s">
        <v>246</v>
      </c>
      <c r="E407" s="590">
        <v>250000</v>
      </c>
      <c r="F407" s="590">
        <v>-40000</v>
      </c>
      <c r="G407" s="608">
        <f>E407+F407</f>
        <v>210000</v>
      </c>
      <c r="H407" s="607">
        <f>AVERAGE(G407/E407*100)</f>
        <v>84</v>
      </c>
    </row>
    <row r="408" spans="1:8" ht="27.75" thickTop="1">
      <c r="A408" s="534"/>
      <c r="B408" s="525"/>
      <c r="C408" s="525"/>
      <c r="D408" s="529" t="s">
        <v>250</v>
      </c>
      <c r="E408" s="584"/>
      <c r="F408" s="584"/>
      <c r="G408" s="584"/>
      <c r="H408" s="753">
        <f>AVERAGE(G410/E410*100)</f>
        <v>100.14492753623188</v>
      </c>
    </row>
    <row r="409" spans="1:8" ht="13.5">
      <c r="A409" s="534"/>
      <c r="B409" s="525"/>
      <c r="C409" s="525"/>
      <c r="D409" s="529" t="s">
        <v>258</v>
      </c>
      <c r="E409" s="584"/>
      <c r="F409" s="584"/>
      <c r="G409" s="584"/>
      <c r="H409" s="754"/>
    </row>
    <row r="410" spans="1:8" ht="15">
      <c r="A410" s="562"/>
      <c r="B410" s="563"/>
      <c r="C410" s="563"/>
      <c r="D410" s="566" t="s">
        <v>620</v>
      </c>
      <c r="E410" s="585">
        <f>SUM(E411)</f>
        <v>690000</v>
      </c>
      <c r="F410" s="585">
        <f aca="true" t="shared" si="57" ref="F410:G412">SUM(F411)</f>
        <v>1000</v>
      </c>
      <c r="G410" s="585">
        <f t="shared" si="57"/>
        <v>691000</v>
      </c>
      <c r="H410" s="755"/>
    </row>
    <row r="411" spans="1:8" ht="13.5">
      <c r="A411" s="498" t="s">
        <v>693</v>
      </c>
      <c r="B411" s="504"/>
      <c r="C411" s="494">
        <v>42</v>
      </c>
      <c r="D411" s="505" t="s">
        <v>254</v>
      </c>
      <c r="E411" s="589">
        <f>SUM(E412+E414)</f>
        <v>690000</v>
      </c>
      <c r="F411" s="589">
        <f>SUM(F412+F414)</f>
        <v>1000</v>
      </c>
      <c r="G411" s="589">
        <f>SUM(G412+G414)</f>
        <v>691000</v>
      </c>
      <c r="H411" s="603">
        <f>AVERAGE(G411/E411*100)</f>
        <v>100.14492753623188</v>
      </c>
    </row>
    <row r="412" spans="1:8" s="561" customFormat="1" ht="15">
      <c r="A412" s="495" t="s">
        <v>693</v>
      </c>
      <c r="B412" s="506"/>
      <c r="C412" s="507">
        <v>421</v>
      </c>
      <c r="D412" s="508" t="s">
        <v>98</v>
      </c>
      <c r="E412" s="588">
        <f>SUM(E413)</f>
        <v>690000</v>
      </c>
      <c r="F412" s="588">
        <f t="shared" si="57"/>
        <v>-19000</v>
      </c>
      <c r="G412" s="588">
        <f t="shared" si="57"/>
        <v>671000</v>
      </c>
      <c r="H412" s="603">
        <f>AVERAGE(G412/E412*100)</f>
        <v>97.2463768115942</v>
      </c>
    </row>
    <row r="413" spans="1:8" s="425" customFormat="1" ht="13.5">
      <c r="A413" s="495" t="s">
        <v>693</v>
      </c>
      <c r="B413" s="506" t="s">
        <v>534</v>
      </c>
      <c r="C413" s="507">
        <v>4212</v>
      </c>
      <c r="D413" s="508" t="s">
        <v>99</v>
      </c>
      <c r="E413" s="588">
        <v>690000</v>
      </c>
      <c r="F413" s="588">
        <v>-19000</v>
      </c>
      <c r="G413" s="579">
        <f>E413+F413</f>
        <v>671000</v>
      </c>
      <c r="H413" s="603">
        <f>AVERAGE(G413/E413*100)</f>
        <v>97.2463768115942</v>
      </c>
    </row>
    <row r="414" spans="1:8" ht="13.5">
      <c r="A414" s="495" t="s">
        <v>693</v>
      </c>
      <c r="B414" s="506"/>
      <c r="C414" s="507">
        <v>422</v>
      </c>
      <c r="D414" s="508" t="s">
        <v>100</v>
      </c>
      <c r="E414" s="588">
        <f>SUM(E415)</f>
        <v>0</v>
      </c>
      <c r="F414" s="588">
        <f>SUM(F415)</f>
        <v>20000</v>
      </c>
      <c r="G414" s="588">
        <f>SUM(G415)</f>
        <v>20000</v>
      </c>
      <c r="H414" s="603">
        <v>0</v>
      </c>
    </row>
    <row r="415" spans="1:8" ht="14.25" thickBot="1">
      <c r="A415" s="537" t="s">
        <v>693</v>
      </c>
      <c r="B415" s="520" t="s">
        <v>761</v>
      </c>
      <c r="C415" s="521">
        <v>4221</v>
      </c>
      <c r="D415" s="522" t="s">
        <v>101</v>
      </c>
      <c r="E415" s="590">
        <v>0</v>
      </c>
      <c r="F415" s="590">
        <v>20000</v>
      </c>
      <c r="G415" s="608">
        <f>E415+F415</f>
        <v>20000</v>
      </c>
      <c r="H415" s="607">
        <v>0</v>
      </c>
    </row>
    <row r="416" spans="1:8" ht="27.75" thickTop="1">
      <c r="A416" s="534"/>
      <c r="B416" s="525"/>
      <c r="C416" s="525"/>
      <c r="D416" s="529" t="s">
        <v>250</v>
      </c>
      <c r="E416" s="584"/>
      <c r="F416" s="584"/>
      <c r="G416" s="584"/>
      <c r="H416" s="753">
        <f>AVERAGE(G418/E418*100)</f>
        <v>0</v>
      </c>
    </row>
    <row r="417" spans="1:8" s="561" customFormat="1" ht="15">
      <c r="A417" s="534"/>
      <c r="B417" s="525"/>
      <c r="C417" s="525"/>
      <c r="D417" s="529" t="s">
        <v>260</v>
      </c>
      <c r="E417" s="584"/>
      <c r="F417" s="584"/>
      <c r="G417" s="584"/>
      <c r="H417" s="754"/>
    </row>
    <row r="418" spans="1:8" s="425" customFormat="1" ht="15">
      <c r="A418" s="562"/>
      <c r="B418" s="563"/>
      <c r="C418" s="563"/>
      <c r="D418" s="566" t="s">
        <v>621</v>
      </c>
      <c r="E418" s="585">
        <f>SUM(E419)</f>
        <v>150000</v>
      </c>
      <c r="F418" s="585">
        <f aca="true" t="shared" si="58" ref="F418:G420">SUM(F419)</f>
        <v>-150000</v>
      </c>
      <c r="G418" s="585">
        <f t="shared" si="58"/>
        <v>0</v>
      </c>
      <c r="H418" s="755"/>
    </row>
    <row r="419" spans="1:8" ht="13.5">
      <c r="A419" s="498" t="s">
        <v>694</v>
      </c>
      <c r="B419" s="504"/>
      <c r="C419" s="494">
        <v>42</v>
      </c>
      <c r="D419" s="505" t="s">
        <v>254</v>
      </c>
      <c r="E419" s="589">
        <f>SUM(E420)</f>
        <v>150000</v>
      </c>
      <c r="F419" s="589">
        <f t="shared" si="58"/>
        <v>-150000</v>
      </c>
      <c r="G419" s="589">
        <f t="shared" si="58"/>
        <v>0</v>
      </c>
      <c r="H419" s="603">
        <f>AVERAGE(G419/E419*100)</f>
        <v>0</v>
      </c>
    </row>
    <row r="420" spans="1:8" ht="13.5">
      <c r="A420" s="495" t="s">
        <v>694</v>
      </c>
      <c r="B420" s="506"/>
      <c r="C420" s="507">
        <v>421</v>
      </c>
      <c r="D420" s="508" t="s">
        <v>98</v>
      </c>
      <c r="E420" s="588">
        <f>SUM(E421)</f>
        <v>150000</v>
      </c>
      <c r="F420" s="588">
        <f t="shared" si="58"/>
        <v>-150000</v>
      </c>
      <c r="G420" s="588">
        <f t="shared" si="58"/>
        <v>0</v>
      </c>
      <c r="H420" s="603">
        <f>AVERAGE(G420/E420*100)</f>
        <v>0</v>
      </c>
    </row>
    <row r="421" spans="1:8" ht="14.25" thickBot="1">
      <c r="A421" s="537" t="s">
        <v>694</v>
      </c>
      <c r="B421" s="520" t="s">
        <v>536</v>
      </c>
      <c r="C421" s="521">
        <v>4214</v>
      </c>
      <c r="D421" s="522" t="s">
        <v>255</v>
      </c>
      <c r="E421" s="590">
        <v>150000</v>
      </c>
      <c r="F421" s="590">
        <v>-150000</v>
      </c>
      <c r="G421" s="608">
        <f>E421+F421</f>
        <v>0</v>
      </c>
      <c r="H421" s="603">
        <f>AVERAGE(G421/E421*100)</f>
        <v>0</v>
      </c>
    </row>
    <row r="422" spans="1:8" ht="14.25" thickTop="1">
      <c r="A422" s="534"/>
      <c r="B422" s="525"/>
      <c r="C422" s="525"/>
      <c r="D422" s="529" t="s">
        <v>523</v>
      </c>
      <c r="E422" s="584"/>
      <c r="F422" s="584"/>
      <c r="G422" s="584"/>
      <c r="H422" s="762">
        <f>AVERAGE(G424/E424*100)</f>
        <v>60</v>
      </c>
    </row>
    <row r="423" spans="1:8" s="561" customFormat="1" ht="27.75">
      <c r="A423" s="534"/>
      <c r="B423" s="525"/>
      <c r="C423" s="525"/>
      <c r="D423" s="529" t="s">
        <v>522</v>
      </c>
      <c r="E423" s="584"/>
      <c r="F423" s="584"/>
      <c r="G423" s="584"/>
      <c r="H423" s="754"/>
    </row>
    <row r="424" spans="1:8" s="425" customFormat="1" ht="15">
      <c r="A424" s="562"/>
      <c r="B424" s="563"/>
      <c r="C424" s="563"/>
      <c r="D424" s="566" t="s">
        <v>622</v>
      </c>
      <c r="E424" s="585">
        <f aca="true" t="shared" si="59" ref="E424:G426">SUM(E425)</f>
        <v>100000</v>
      </c>
      <c r="F424" s="585">
        <f t="shared" si="59"/>
        <v>-40000</v>
      </c>
      <c r="G424" s="585">
        <f t="shared" si="59"/>
        <v>60000</v>
      </c>
      <c r="H424" s="755"/>
    </row>
    <row r="425" spans="1:8" ht="13.5">
      <c r="A425" s="498" t="s">
        <v>695</v>
      </c>
      <c r="B425" s="504"/>
      <c r="C425" s="494">
        <v>42</v>
      </c>
      <c r="D425" s="505" t="s">
        <v>254</v>
      </c>
      <c r="E425" s="589">
        <f t="shared" si="59"/>
        <v>100000</v>
      </c>
      <c r="F425" s="589">
        <f t="shared" si="59"/>
        <v>-40000</v>
      </c>
      <c r="G425" s="589">
        <f t="shared" si="59"/>
        <v>60000</v>
      </c>
      <c r="H425" s="603">
        <f>AVERAGE(G425/E425*100)</f>
        <v>60</v>
      </c>
    </row>
    <row r="426" spans="1:8" ht="13.5">
      <c r="A426" s="495" t="s">
        <v>695</v>
      </c>
      <c r="B426" s="506"/>
      <c r="C426" s="507">
        <v>421</v>
      </c>
      <c r="D426" s="508" t="s">
        <v>98</v>
      </c>
      <c r="E426" s="588">
        <f t="shared" si="59"/>
        <v>100000</v>
      </c>
      <c r="F426" s="588">
        <f t="shared" si="59"/>
        <v>-40000</v>
      </c>
      <c r="G426" s="588">
        <f t="shared" si="59"/>
        <v>60000</v>
      </c>
      <c r="H426" s="603">
        <f>AVERAGE(G426/E426*100)</f>
        <v>60</v>
      </c>
    </row>
    <row r="427" spans="1:8" s="425" customFormat="1" ht="14.25" thickBot="1">
      <c r="A427" s="537" t="s">
        <v>695</v>
      </c>
      <c r="B427" s="520" t="s">
        <v>538</v>
      </c>
      <c r="C427" s="521">
        <v>4214</v>
      </c>
      <c r="D427" s="522" t="s">
        <v>255</v>
      </c>
      <c r="E427" s="590">
        <v>100000</v>
      </c>
      <c r="F427" s="590">
        <v>-40000</v>
      </c>
      <c r="G427" s="608">
        <f>E427+F427</f>
        <v>60000</v>
      </c>
      <c r="H427" s="607">
        <f>AVERAGE(G427/E427*100)</f>
        <v>60</v>
      </c>
    </row>
    <row r="428" spans="1:8" ht="27.75" thickTop="1">
      <c r="A428" s="534"/>
      <c r="B428" s="525"/>
      <c r="C428" s="525"/>
      <c r="D428" s="529" t="s">
        <v>250</v>
      </c>
      <c r="E428" s="584"/>
      <c r="F428" s="584"/>
      <c r="G428" s="584"/>
      <c r="H428" s="753">
        <f>AVERAGE(G430/E430*100)</f>
        <v>0</v>
      </c>
    </row>
    <row r="429" spans="1:8" ht="13.5">
      <c r="A429" s="534"/>
      <c r="B429" s="525"/>
      <c r="C429" s="525"/>
      <c r="D429" s="529" t="s">
        <v>199</v>
      </c>
      <c r="E429" s="584"/>
      <c r="F429" s="584"/>
      <c r="G429" s="584"/>
      <c r="H429" s="754"/>
    </row>
    <row r="430" spans="1:8" ht="15">
      <c r="A430" s="562"/>
      <c r="B430" s="563"/>
      <c r="C430" s="563"/>
      <c r="D430" s="566" t="s">
        <v>623</v>
      </c>
      <c r="E430" s="585">
        <f>SUM(E431+E434)</f>
        <v>125000</v>
      </c>
      <c r="F430" s="585">
        <f>SUM(F431+F434)</f>
        <v>-125000</v>
      </c>
      <c r="G430" s="585">
        <f>SUM(G431+G434)</f>
        <v>0</v>
      </c>
      <c r="H430" s="755"/>
    </row>
    <row r="431" spans="1:8" ht="13.5">
      <c r="A431" s="498" t="s">
        <v>696</v>
      </c>
      <c r="B431" s="504"/>
      <c r="C431" s="494">
        <v>32</v>
      </c>
      <c r="D431" s="505" t="s">
        <v>48</v>
      </c>
      <c r="E431" s="589">
        <f aca="true" t="shared" si="60" ref="E431:G432">SUM(E432)</f>
        <v>75000</v>
      </c>
      <c r="F431" s="589">
        <f t="shared" si="60"/>
        <v>-75000</v>
      </c>
      <c r="G431" s="589">
        <f t="shared" si="60"/>
        <v>0</v>
      </c>
      <c r="H431" s="603">
        <f aca="true" t="shared" si="61" ref="H431:H436">AVERAGE(G431/E431*100)</f>
        <v>0</v>
      </c>
    </row>
    <row r="432" spans="1:8" s="561" customFormat="1" ht="15">
      <c r="A432" s="495" t="s">
        <v>696</v>
      </c>
      <c r="B432" s="506"/>
      <c r="C432" s="507">
        <v>323</v>
      </c>
      <c r="D432" s="508" t="s">
        <v>57</v>
      </c>
      <c r="E432" s="588">
        <f t="shared" si="60"/>
        <v>75000</v>
      </c>
      <c r="F432" s="588">
        <f t="shared" si="60"/>
        <v>-75000</v>
      </c>
      <c r="G432" s="588">
        <f t="shared" si="60"/>
        <v>0</v>
      </c>
      <c r="H432" s="603">
        <f t="shared" si="61"/>
        <v>0</v>
      </c>
    </row>
    <row r="433" spans="1:8" s="425" customFormat="1" ht="13.5">
      <c r="A433" s="495" t="s">
        <v>696</v>
      </c>
      <c r="B433" s="507" t="s">
        <v>549</v>
      </c>
      <c r="C433" s="507">
        <v>3232</v>
      </c>
      <c r="D433" s="508" t="s">
        <v>246</v>
      </c>
      <c r="E433" s="588">
        <v>75000</v>
      </c>
      <c r="F433" s="588">
        <v>-75000</v>
      </c>
      <c r="G433" s="579">
        <f>E433+F433</f>
        <v>0</v>
      </c>
      <c r="H433" s="603">
        <f t="shared" si="61"/>
        <v>0</v>
      </c>
    </row>
    <row r="434" spans="1:8" ht="13.5">
      <c r="A434" s="498" t="s">
        <v>696</v>
      </c>
      <c r="B434" s="504"/>
      <c r="C434" s="494">
        <v>42</v>
      </c>
      <c r="D434" s="505" t="s">
        <v>254</v>
      </c>
      <c r="E434" s="589">
        <f>SUM(E435)</f>
        <v>50000</v>
      </c>
      <c r="F434" s="589">
        <f>SUM(F435)</f>
        <v>-50000</v>
      </c>
      <c r="G434" s="589">
        <f>SUM(G435)</f>
        <v>0</v>
      </c>
      <c r="H434" s="603">
        <f t="shared" si="61"/>
        <v>0</v>
      </c>
    </row>
    <row r="435" spans="1:8" ht="13.5">
      <c r="A435" s="495" t="s">
        <v>696</v>
      </c>
      <c r="B435" s="506"/>
      <c r="C435" s="507">
        <v>422</v>
      </c>
      <c r="D435" s="508" t="s">
        <v>100</v>
      </c>
      <c r="E435" s="588">
        <f>SUM(E436:E436)</f>
        <v>50000</v>
      </c>
      <c r="F435" s="588">
        <f>SUM(F436:F436)</f>
        <v>-50000</v>
      </c>
      <c r="G435" s="588">
        <f>SUM(G436:G436)</f>
        <v>0</v>
      </c>
      <c r="H435" s="603">
        <f t="shared" si="61"/>
        <v>0</v>
      </c>
    </row>
    <row r="436" spans="1:8" s="425" customFormat="1" ht="14.25" thickBot="1">
      <c r="A436" s="537" t="s">
        <v>696</v>
      </c>
      <c r="B436" s="520" t="s">
        <v>550</v>
      </c>
      <c r="C436" s="521">
        <v>4227</v>
      </c>
      <c r="D436" s="522" t="s">
        <v>103</v>
      </c>
      <c r="E436" s="590">
        <v>50000</v>
      </c>
      <c r="F436" s="590">
        <v>-50000</v>
      </c>
      <c r="G436" s="608">
        <f>E436+F436</f>
        <v>0</v>
      </c>
      <c r="H436" s="603">
        <f t="shared" si="61"/>
        <v>0</v>
      </c>
    </row>
    <row r="437" spans="1:8" ht="27.75" thickTop="1">
      <c r="A437" s="534"/>
      <c r="B437" s="525"/>
      <c r="C437" s="525"/>
      <c r="D437" s="529" t="s">
        <v>250</v>
      </c>
      <c r="E437" s="584"/>
      <c r="F437" s="584"/>
      <c r="G437" s="584"/>
      <c r="H437" s="762">
        <f>AVERAGE(G439/E439*100)</f>
        <v>11.11111111111111</v>
      </c>
    </row>
    <row r="438" spans="1:8" ht="13.5">
      <c r="A438" s="534"/>
      <c r="B438" s="525"/>
      <c r="C438" s="525"/>
      <c r="D438" s="529" t="s">
        <v>199</v>
      </c>
      <c r="E438" s="584"/>
      <c r="F438" s="584"/>
      <c r="G438" s="584"/>
      <c r="H438" s="754"/>
    </row>
    <row r="439" spans="1:8" ht="15">
      <c r="A439" s="562"/>
      <c r="B439" s="563"/>
      <c r="C439" s="563"/>
      <c r="D439" s="566" t="s">
        <v>624</v>
      </c>
      <c r="E439" s="585">
        <f>SUM(E440+E443)</f>
        <v>45000</v>
      </c>
      <c r="F439" s="585">
        <f>SUM(F440+F443)</f>
        <v>-40000</v>
      </c>
      <c r="G439" s="585">
        <f>SUM(G440+G443)</f>
        <v>5000</v>
      </c>
      <c r="H439" s="755"/>
    </row>
    <row r="440" spans="1:8" ht="13.5">
      <c r="A440" s="498" t="s">
        <v>697</v>
      </c>
      <c r="B440" s="504"/>
      <c r="C440" s="494">
        <v>32</v>
      </c>
      <c r="D440" s="505" t="s">
        <v>48</v>
      </c>
      <c r="E440" s="589">
        <f aca="true" t="shared" si="62" ref="E440:G441">SUM(E441)</f>
        <v>15000</v>
      </c>
      <c r="F440" s="589">
        <f t="shared" si="62"/>
        <v>-10000</v>
      </c>
      <c r="G440" s="589">
        <f t="shared" si="62"/>
        <v>5000</v>
      </c>
      <c r="H440" s="603">
        <f aca="true" t="shared" si="63" ref="H440:H445">AVERAGE(G440/E440*100)</f>
        <v>33.33333333333333</v>
      </c>
    </row>
    <row r="441" spans="1:8" s="561" customFormat="1" ht="15">
      <c r="A441" s="495" t="s">
        <v>697</v>
      </c>
      <c r="B441" s="506"/>
      <c r="C441" s="507">
        <v>323</v>
      </c>
      <c r="D441" s="508" t="s">
        <v>57</v>
      </c>
      <c r="E441" s="588">
        <f t="shared" si="62"/>
        <v>15000</v>
      </c>
      <c r="F441" s="588">
        <f t="shared" si="62"/>
        <v>-10000</v>
      </c>
      <c r="G441" s="588">
        <f t="shared" si="62"/>
        <v>5000</v>
      </c>
      <c r="H441" s="603">
        <f t="shared" si="63"/>
        <v>33.33333333333333</v>
      </c>
    </row>
    <row r="442" spans="1:8" s="425" customFormat="1" ht="13.5">
      <c r="A442" s="495" t="s">
        <v>697</v>
      </c>
      <c r="B442" s="507" t="s">
        <v>551</v>
      </c>
      <c r="C442" s="507">
        <v>3232</v>
      </c>
      <c r="D442" s="508" t="s">
        <v>246</v>
      </c>
      <c r="E442" s="588">
        <v>15000</v>
      </c>
      <c r="F442" s="588">
        <v>-10000</v>
      </c>
      <c r="G442" s="579">
        <f>E442+F442</f>
        <v>5000</v>
      </c>
      <c r="H442" s="603">
        <f t="shared" si="63"/>
        <v>33.33333333333333</v>
      </c>
    </row>
    <row r="443" spans="1:8" ht="13.5">
      <c r="A443" s="498" t="s">
        <v>697</v>
      </c>
      <c r="B443" s="504"/>
      <c r="C443" s="494">
        <v>42</v>
      </c>
      <c r="D443" s="505" t="s">
        <v>254</v>
      </c>
      <c r="E443" s="589">
        <f>SUM(E444)</f>
        <v>30000</v>
      </c>
      <c r="F443" s="589">
        <f>SUM(F444)</f>
        <v>-30000</v>
      </c>
      <c r="G443" s="589">
        <f>SUM(G444)</f>
        <v>0</v>
      </c>
      <c r="H443" s="603">
        <f t="shared" si="63"/>
        <v>0</v>
      </c>
    </row>
    <row r="444" spans="1:8" ht="13.5">
      <c r="A444" s="495" t="s">
        <v>697</v>
      </c>
      <c r="B444" s="506"/>
      <c r="C444" s="507">
        <v>422</v>
      </c>
      <c r="D444" s="508" t="s">
        <v>100</v>
      </c>
      <c r="E444" s="588">
        <f>SUM(E445:E445)</f>
        <v>30000</v>
      </c>
      <c r="F444" s="588">
        <f>SUM(F445:F445)</f>
        <v>-30000</v>
      </c>
      <c r="G444" s="588">
        <f>SUM(G445:G445)</f>
        <v>0</v>
      </c>
      <c r="H444" s="603">
        <f t="shared" si="63"/>
        <v>0</v>
      </c>
    </row>
    <row r="445" spans="1:8" ht="14.25" thickBot="1">
      <c r="A445" s="537" t="s">
        <v>697</v>
      </c>
      <c r="B445" s="520" t="s">
        <v>552</v>
      </c>
      <c r="C445" s="521">
        <v>4227</v>
      </c>
      <c r="D445" s="522" t="s">
        <v>103</v>
      </c>
      <c r="E445" s="590">
        <v>30000</v>
      </c>
      <c r="F445" s="590">
        <v>-30000</v>
      </c>
      <c r="G445" s="608">
        <f>E445+F445</f>
        <v>0</v>
      </c>
      <c r="H445" s="607">
        <f t="shared" si="63"/>
        <v>0</v>
      </c>
    </row>
    <row r="446" spans="1:8" ht="14.25" thickTop="1">
      <c r="A446" s="534"/>
      <c r="B446" s="525"/>
      <c r="C446" s="525"/>
      <c r="D446" s="529" t="s">
        <v>523</v>
      </c>
      <c r="E446" s="584"/>
      <c r="F446" s="584"/>
      <c r="G446" s="584"/>
      <c r="H446" s="753">
        <f>AVERAGE(G448/E448*100)</f>
        <v>120.83333333333333</v>
      </c>
    </row>
    <row r="447" spans="1:8" s="511" customFormat="1" ht="27">
      <c r="A447" s="534"/>
      <c r="B447" s="525"/>
      <c r="C447" s="525"/>
      <c r="D447" s="529" t="s">
        <v>522</v>
      </c>
      <c r="E447" s="584"/>
      <c r="F447" s="584"/>
      <c r="G447" s="584"/>
      <c r="H447" s="754"/>
    </row>
    <row r="448" spans="1:8" s="561" customFormat="1" ht="30.75">
      <c r="A448" s="562"/>
      <c r="B448" s="563"/>
      <c r="C448" s="563"/>
      <c r="D448" s="566" t="s">
        <v>625</v>
      </c>
      <c r="E448" s="585">
        <f aca="true" t="shared" si="64" ref="E448:G449">SUM(E449)</f>
        <v>720000</v>
      </c>
      <c r="F448" s="585">
        <f t="shared" si="64"/>
        <v>150000</v>
      </c>
      <c r="G448" s="585">
        <f t="shared" si="64"/>
        <v>870000</v>
      </c>
      <c r="H448" s="755"/>
    </row>
    <row r="449" spans="1:8" s="425" customFormat="1" ht="13.5">
      <c r="A449" s="498" t="s">
        <v>698</v>
      </c>
      <c r="B449" s="504"/>
      <c r="C449" s="494">
        <v>42</v>
      </c>
      <c r="D449" s="505" t="s">
        <v>254</v>
      </c>
      <c r="E449" s="589">
        <f t="shared" si="64"/>
        <v>720000</v>
      </c>
      <c r="F449" s="589">
        <f t="shared" si="64"/>
        <v>150000</v>
      </c>
      <c r="G449" s="589">
        <f t="shared" si="64"/>
        <v>870000</v>
      </c>
      <c r="H449" s="603">
        <f>AVERAGE(G449/E449*100)</f>
        <v>120.83333333333333</v>
      </c>
    </row>
    <row r="450" spans="1:8" ht="13.5">
      <c r="A450" s="495" t="s">
        <v>698</v>
      </c>
      <c r="B450" s="506"/>
      <c r="C450" s="507">
        <v>421</v>
      </c>
      <c r="D450" s="508" t="s">
        <v>98</v>
      </c>
      <c r="E450" s="588">
        <f>SUM(E451+E452+E453)</f>
        <v>720000</v>
      </c>
      <c r="F450" s="588">
        <f>SUM(F451+F452+F453)</f>
        <v>150000</v>
      </c>
      <c r="G450" s="588">
        <f>SUM(G451+G452+G453)</f>
        <v>870000</v>
      </c>
      <c r="H450" s="603">
        <f>AVERAGE(G450/E450*100)</f>
        <v>120.83333333333333</v>
      </c>
    </row>
    <row r="451" spans="1:8" ht="13.5">
      <c r="A451" s="495" t="s">
        <v>698</v>
      </c>
      <c r="B451" s="506" t="s">
        <v>570</v>
      </c>
      <c r="C451" s="507">
        <v>4214</v>
      </c>
      <c r="D451" s="508" t="s">
        <v>255</v>
      </c>
      <c r="E451" s="588">
        <v>400000</v>
      </c>
      <c r="F451" s="588">
        <v>0</v>
      </c>
      <c r="G451" s="579">
        <f>E451+F451</f>
        <v>400000</v>
      </c>
      <c r="H451" s="603">
        <f>AVERAGE(G451/E451*100)</f>
        <v>100</v>
      </c>
    </row>
    <row r="452" spans="1:8" ht="13.5">
      <c r="A452" s="495" t="s">
        <v>698</v>
      </c>
      <c r="B452" s="506" t="s">
        <v>571</v>
      </c>
      <c r="C452" s="507">
        <v>4214</v>
      </c>
      <c r="D452" s="508" t="s">
        <v>255</v>
      </c>
      <c r="E452" s="588">
        <v>320000</v>
      </c>
      <c r="F452" s="588">
        <v>-78000</v>
      </c>
      <c r="G452" s="579">
        <f>E452+F452</f>
        <v>242000</v>
      </c>
      <c r="H452" s="603">
        <f>AVERAGE(G452/E452*100)</f>
        <v>75.625</v>
      </c>
    </row>
    <row r="453" spans="1:8" s="666" customFormat="1" ht="15" customHeight="1" thickBot="1">
      <c r="A453" s="660" t="s">
        <v>698</v>
      </c>
      <c r="B453" s="661" t="s">
        <v>762</v>
      </c>
      <c r="C453" s="662">
        <v>4214</v>
      </c>
      <c r="D453" s="663" t="s">
        <v>746</v>
      </c>
      <c r="E453" s="664">
        <v>0</v>
      </c>
      <c r="F453" s="664">
        <v>228000</v>
      </c>
      <c r="G453" s="665">
        <f>E453+F453</f>
        <v>228000</v>
      </c>
      <c r="H453" s="607">
        <v>0</v>
      </c>
    </row>
    <row r="454" spans="1:8" s="511" customFormat="1" ht="15" thickTop="1">
      <c r="A454" s="534"/>
      <c r="B454" s="525"/>
      <c r="C454" s="525"/>
      <c r="D454" s="529" t="s">
        <v>523</v>
      </c>
      <c r="E454" s="584"/>
      <c r="F454" s="584"/>
      <c r="G454" s="584"/>
      <c r="H454" s="753">
        <f>AVERAGE(G456/E456*100)</f>
        <v>1.1183757742601514</v>
      </c>
    </row>
    <row r="455" spans="1:8" s="561" customFormat="1" ht="15">
      <c r="A455" s="534"/>
      <c r="B455" s="525"/>
      <c r="C455" s="525"/>
      <c r="D455" s="529" t="s">
        <v>718</v>
      </c>
      <c r="E455" s="584"/>
      <c r="F455" s="584"/>
      <c r="G455" s="584"/>
      <c r="H455" s="754"/>
    </row>
    <row r="456" spans="1:8" s="425" customFormat="1" ht="15">
      <c r="A456" s="562"/>
      <c r="B456" s="563"/>
      <c r="C456" s="563"/>
      <c r="D456" s="566" t="s">
        <v>626</v>
      </c>
      <c r="E456" s="585">
        <f aca="true" t="shared" si="65" ref="E456:G457">SUM(E457)</f>
        <v>5812000</v>
      </c>
      <c r="F456" s="585">
        <f t="shared" si="65"/>
        <v>-5747000</v>
      </c>
      <c r="G456" s="585">
        <f t="shared" si="65"/>
        <v>65000</v>
      </c>
      <c r="H456" s="755"/>
    </row>
    <row r="457" spans="1:8" ht="13.5">
      <c r="A457" s="498" t="s">
        <v>699</v>
      </c>
      <c r="B457" s="504"/>
      <c r="C457" s="494">
        <v>42</v>
      </c>
      <c r="D457" s="505" t="s">
        <v>254</v>
      </c>
      <c r="E457" s="589">
        <f t="shared" si="65"/>
        <v>5812000</v>
      </c>
      <c r="F457" s="589">
        <f t="shared" si="65"/>
        <v>-5747000</v>
      </c>
      <c r="G457" s="589">
        <f t="shared" si="65"/>
        <v>65000</v>
      </c>
      <c r="H457" s="603">
        <f>AVERAGE(G457/E457*100)</f>
        <v>1.1183757742601514</v>
      </c>
    </row>
    <row r="458" spans="1:8" ht="13.5">
      <c r="A458" s="495" t="s">
        <v>699</v>
      </c>
      <c r="B458" s="506"/>
      <c r="C458" s="507">
        <v>421</v>
      </c>
      <c r="D458" s="508" t="s">
        <v>98</v>
      </c>
      <c r="E458" s="588">
        <f>SUM(E459:E460)</f>
        <v>5812000</v>
      </c>
      <c r="F458" s="588">
        <f>SUM(F459:F460)</f>
        <v>-5747000</v>
      </c>
      <c r="G458" s="588">
        <f>SUM(G459:G460)</f>
        <v>65000</v>
      </c>
      <c r="H458" s="603">
        <f>AVERAGE(G458/E458*100)</f>
        <v>1.1183757742601514</v>
      </c>
    </row>
    <row r="459" spans="1:8" s="553" customFormat="1" ht="14.25" customHeight="1">
      <c r="A459" s="495" t="s">
        <v>699</v>
      </c>
      <c r="B459" s="506" t="s">
        <v>572</v>
      </c>
      <c r="C459" s="507">
        <v>4214</v>
      </c>
      <c r="D459" s="508" t="s">
        <v>255</v>
      </c>
      <c r="E459" s="588">
        <v>4940000</v>
      </c>
      <c r="F459" s="588">
        <v>-4884000</v>
      </c>
      <c r="G459" s="579">
        <f>E459+F459</f>
        <v>56000</v>
      </c>
      <c r="H459" s="603">
        <f>AVERAGE(G459/E459*100)</f>
        <v>1.1336032388663968</v>
      </c>
    </row>
    <row r="460" spans="1:8" ht="14.25" thickBot="1">
      <c r="A460" s="537" t="s">
        <v>699</v>
      </c>
      <c r="B460" s="520" t="s">
        <v>573</v>
      </c>
      <c r="C460" s="521">
        <v>4214</v>
      </c>
      <c r="D460" s="522" t="s">
        <v>255</v>
      </c>
      <c r="E460" s="590">
        <v>872000</v>
      </c>
      <c r="F460" s="590">
        <v>-863000</v>
      </c>
      <c r="G460" s="608">
        <f>E460+F460</f>
        <v>9000</v>
      </c>
      <c r="H460" s="607">
        <f>AVERAGE(G460/E460*100)</f>
        <v>1.0321100917431194</v>
      </c>
    </row>
    <row r="461" spans="1:8" ht="18.75" customHeight="1" thickTop="1">
      <c r="A461" s="534"/>
      <c r="B461" s="525"/>
      <c r="C461" s="525"/>
      <c r="D461" s="529" t="s">
        <v>523</v>
      </c>
      <c r="E461" s="584"/>
      <c r="F461" s="584"/>
      <c r="G461" s="584"/>
      <c r="H461" s="753">
        <f>AVERAGE(G463/E463*100)</f>
        <v>97.3913043478261</v>
      </c>
    </row>
    <row r="462" spans="1:8" ht="13.5">
      <c r="A462" s="534"/>
      <c r="B462" s="525"/>
      <c r="C462" s="525"/>
      <c r="D462" s="529" t="s">
        <v>718</v>
      </c>
      <c r="E462" s="584"/>
      <c r="F462" s="584"/>
      <c r="G462" s="584"/>
      <c r="H462" s="754"/>
    </row>
    <row r="463" spans="1:8" s="425" customFormat="1" ht="32.25">
      <c r="A463" s="562"/>
      <c r="B463" s="563"/>
      <c r="C463" s="563"/>
      <c r="D463" s="643" t="s">
        <v>742</v>
      </c>
      <c r="E463" s="585">
        <f aca="true" t="shared" si="66" ref="E463:G464">SUM(E464)</f>
        <v>115000</v>
      </c>
      <c r="F463" s="585">
        <f t="shared" si="66"/>
        <v>-3000</v>
      </c>
      <c r="G463" s="585">
        <f t="shared" si="66"/>
        <v>112000</v>
      </c>
      <c r="H463" s="755"/>
    </row>
    <row r="464" spans="1:8" ht="13.5">
      <c r="A464" s="498" t="s">
        <v>730</v>
      </c>
      <c r="B464" s="504"/>
      <c r="C464" s="494">
        <v>42</v>
      </c>
      <c r="D464" s="505" t="s">
        <v>254</v>
      </c>
      <c r="E464" s="589">
        <f t="shared" si="66"/>
        <v>115000</v>
      </c>
      <c r="F464" s="589">
        <f t="shared" si="66"/>
        <v>-3000</v>
      </c>
      <c r="G464" s="589">
        <f t="shared" si="66"/>
        <v>112000</v>
      </c>
      <c r="H464" s="603">
        <f>AVERAGE(G464/E464*100)</f>
        <v>97.3913043478261</v>
      </c>
    </row>
    <row r="465" spans="1:8" ht="16.5" customHeight="1">
      <c r="A465" s="495" t="s">
        <v>730</v>
      </c>
      <c r="B465" s="506"/>
      <c r="C465" s="507">
        <v>421</v>
      </c>
      <c r="D465" s="508" t="s">
        <v>98</v>
      </c>
      <c r="E465" s="588">
        <f>SUM(E466:E466)</f>
        <v>115000</v>
      </c>
      <c r="F465" s="588">
        <f>SUM(F466:F466)</f>
        <v>-3000</v>
      </c>
      <c r="G465" s="588">
        <f>SUM(G466:G466)</f>
        <v>112000</v>
      </c>
      <c r="H465" s="603">
        <f>AVERAGE(G465/E465*100)</f>
        <v>97.3913043478261</v>
      </c>
    </row>
    <row r="466" spans="1:8" s="606" customFormat="1" ht="14.25" thickBot="1">
      <c r="A466" s="537" t="s">
        <v>730</v>
      </c>
      <c r="B466" s="520" t="s">
        <v>574</v>
      </c>
      <c r="C466" s="521">
        <v>4214</v>
      </c>
      <c r="D466" s="522" t="s">
        <v>255</v>
      </c>
      <c r="E466" s="590">
        <v>115000</v>
      </c>
      <c r="F466" s="590">
        <v>-3000</v>
      </c>
      <c r="G466" s="608">
        <f>E466+F466</f>
        <v>112000</v>
      </c>
      <c r="H466" s="607">
        <f>AVERAGE(G466/E466*100)</f>
        <v>97.3913043478261</v>
      </c>
    </row>
    <row r="467" spans="1:8" s="610" customFormat="1" ht="28.5" thickTop="1">
      <c r="A467" s="534"/>
      <c r="B467" s="525"/>
      <c r="C467" s="525"/>
      <c r="D467" s="529" t="s">
        <v>250</v>
      </c>
      <c r="E467" s="584"/>
      <c r="F467" s="584"/>
      <c r="G467" s="584"/>
      <c r="H467" s="753">
        <f>AVERAGE(G469/E469*100)</f>
        <v>100</v>
      </c>
    </row>
    <row r="468" spans="1:8" s="606" customFormat="1" ht="13.5">
      <c r="A468" s="534"/>
      <c r="B468" s="525"/>
      <c r="C468" s="525"/>
      <c r="D468" s="529" t="s">
        <v>260</v>
      </c>
      <c r="E468" s="584"/>
      <c r="F468" s="584"/>
      <c r="G468" s="584"/>
      <c r="H468" s="754"/>
    </row>
    <row r="469" spans="1:8" ht="32.25" customHeight="1">
      <c r="A469" s="562"/>
      <c r="B469" s="563"/>
      <c r="C469" s="563"/>
      <c r="D469" s="643" t="s">
        <v>763</v>
      </c>
      <c r="E469" s="585">
        <f>SUM(E470)</f>
        <v>72000</v>
      </c>
      <c r="F469" s="585">
        <f aca="true" t="shared" si="67" ref="F469:G471">SUM(F470)</f>
        <v>0</v>
      </c>
      <c r="G469" s="585">
        <f t="shared" si="67"/>
        <v>72000</v>
      </c>
      <c r="H469" s="755"/>
    </row>
    <row r="470" spans="1:8" s="425" customFormat="1" ht="13.5">
      <c r="A470" s="498" t="s">
        <v>731</v>
      </c>
      <c r="B470" s="504"/>
      <c r="C470" s="494">
        <v>45</v>
      </c>
      <c r="D470" s="505" t="s">
        <v>733</v>
      </c>
      <c r="E470" s="589">
        <f>SUM(E471)</f>
        <v>72000</v>
      </c>
      <c r="F470" s="589">
        <f t="shared" si="67"/>
        <v>0</v>
      </c>
      <c r="G470" s="589">
        <f t="shared" si="67"/>
        <v>72000</v>
      </c>
      <c r="H470" s="603">
        <f>AVERAGE(G470/E470*100)</f>
        <v>100</v>
      </c>
    </row>
    <row r="471" spans="1:8" ht="17.25" customHeight="1">
      <c r="A471" s="495" t="s">
        <v>731</v>
      </c>
      <c r="B471" s="506"/>
      <c r="C471" s="507">
        <v>451</v>
      </c>
      <c r="D471" s="508" t="s">
        <v>104</v>
      </c>
      <c r="E471" s="588">
        <f>SUM(E472)</f>
        <v>72000</v>
      </c>
      <c r="F471" s="588">
        <f t="shared" si="67"/>
        <v>0</v>
      </c>
      <c r="G471" s="588">
        <f t="shared" si="67"/>
        <v>72000</v>
      </c>
      <c r="H471" s="603">
        <f>AVERAGE(G471/E471*100)</f>
        <v>100</v>
      </c>
    </row>
    <row r="472" spans="1:8" s="606" customFormat="1" ht="14.25" thickBot="1">
      <c r="A472" s="537" t="s">
        <v>731</v>
      </c>
      <c r="B472" s="520" t="s">
        <v>732</v>
      </c>
      <c r="C472" s="521">
        <v>4511</v>
      </c>
      <c r="D472" s="522" t="s">
        <v>104</v>
      </c>
      <c r="E472" s="590">
        <v>72000</v>
      </c>
      <c r="F472" s="590">
        <v>0</v>
      </c>
      <c r="G472" s="590">
        <f>E472+F472</f>
        <v>72000</v>
      </c>
      <c r="H472" s="607">
        <f>AVERAGE(G472/E472*100)</f>
        <v>100</v>
      </c>
    </row>
    <row r="473" spans="1:8" s="606" customFormat="1" ht="27.75" thickTop="1">
      <c r="A473" s="534"/>
      <c r="B473" s="525"/>
      <c r="C473" s="525"/>
      <c r="D473" s="529" t="s">
        <v>250</v>
      </c>
      <c r="E473" s="584"/>
      <c r="F473" s="584"/>
      <c r="G473" s="584"/>
      <c r="H473" s="753">
        <f>AVERAGE(G475/E475*100)</f>
        <v>100</v>
      </c>
    </row>
    <row r="474" spans="1:8" s="606" customFormat="1" ht="13.5">
      <c r="A474" s="534"/>
      <c r="B474" s="525"/>
      <c r="C474" s="525"/>
      <c r="D474" s="529" t="s">
        <v>260</v>
      </c>
      <c r="E474" s="584"/>
      <c r="F474" s="584"/>
      <c r="G474" s="584"/>
      <c r="H474" s="754"/>
    </row>
    <row r="475" spans="1:8" s="428" customFormat="1" ht="46.5">
      <c r="A475" s="562"/>
      <c r="B475" s="563"/>
      <c r="C475" s="563"/>
      <c r="D475" s="643" t="s">
        <v>741</v>
      </c>
      <c r="E475" s="585">
        <f>SUM(E476)</f>
        <v>207000</v>
      </c>
      <c r="F475" s="585">
        <f aca="true" t="shared" si="68" ref="F475:G477">SUM(F476)</f>
        <v>0</v>
      </c>
      <c r="G475" s="585">
        <f t="shared" si="68"/>
        <v>207000</v>
      </c>
      <c r="H475" s="755"/>
    </row>
    <row r="476" spans="1:8" s="425" customFormat="1" ht="13.5">
      <c r="A476" s="498" t="s">
        <v>734</v>
      </c>
      <c r="B476" s="504"/>
      <c r="C476" s="494">
        <v>45</v>
      </c>
      <c r="D476" s="505" t="s">
        <v>733</v>
      </c>
      <c r="E476" s="589">
        <f>SUM(E477)</f>
        <v>207000</v>
      </c>
      <c r="F476" s="589">
        <f t="shared" si="68"/>
        <v>0</v>
      </c>
      <c r="G476" s="589">
        <f t="shared" si="68"/>
        <v>207000</v>
      </c>
      <c r="H476" s="603">
        <f>AVERAGE(G476/E476*100)</f>
        <v>100</v>
      </c>
    </row>
    <row r="477" spans="1:8" s="428" customFormat="1" ht="13.5">
      <c r="A477" s="495" t="s">
        <v>734</v>
      </c>
      <c r="B477" s="506"/>
      <c r="C477" s="507">
        <v>451</v>
      </c>
      <c r="D477" s="508" t="s">
        <v>104</v>
      </c>
      <c r="E477" s="588">
        <f>SUM(E478)</f>
        <v>207000</v>
      </c>
      <c r="F477" s="588">
        <f t="shared" si="68"/>
        <v>0</v>
      </c>
      <c r="G477" s="588">
        <f t="shared" si="68"/>
        <v>207000</v>
      </c>
      <c r="H477" s="603">
        <f>AVERAGE(G477/E477*100)</f>
        <v>100</v>
      </c>
    </row>
    <row r="478" spans="1:8" s="428" customFormat="1" ht="14.25" thickBot="1">
      <c r="A478" s="537" t="s">
        <v>734</v>
      </c>
      <c r="B478" s="520" t="s">
        <v>735</v>
      </c>
      <c r="C478" s="521">
        <v>4511</v>
      </c>
      <c r="D478" s="522" t="s">
        <v>104</v>
      </c>
      <c r="E478" s="590">
        <v>207000</v>
      </c>
      <c r="F478" s="590">
        <v>0</v>
      </c>
      <c r="G478" s="590">
        <f>E478+F478</f>
        <v>207000</v>
      </c>
      <c r="H478" s="607">
        <f>AVERAGE(G478/E478*100)</f>
        <v>100</v>
      </c>
    </row>
    <row r="479" spans="1:8" s="611" customFormat="1" ht="17.25" customHeight="1" thickTop="1">
      <c r="A479" s="534"/>
      <c r="B479" s="525"/>
      <c r="C479" s="525"/>
      <c r="D479" s="529" t="s">
        <v>250</v>
      </c>
      <c r="E479" s="584"/>
      <c r="F479" s="584"/>
      <c r="G479" s="584"/>
      <c r="H479" s="753">
        <f>AVERAGE(G481/E481*100)</f>
        <v>5.88235294117647</v>
      </c>
    </row>
    <row r="480" spans="1:8" s="606" customFormat="1" ht="13.5">
      <c r="A480" s="534"/>
      <c r="B480" s="525"/>
      <c r="C480" s="525"/>
      <c r="D480" s="529" t="s">
        <v>260</v>
      </c>
      <c r="E480" s="584"/>
      <c r="F480" s="584"/>
      <c r="G480" s="584"/>
      <c r="H480" s="754"/>
    </row>
    <row r="481" spans="1:8" s="428" customFormat="1" ht="30.75">
      <c r="A481" s="562"/>
      <c r="B481" s="563"/>
      <c r="C481" s="563"/>
      <c r="D481" s="566" t="s">
        <v>737</v>
      </c>
      <c r="E481" s="585">
        <f>SUM(E482)</f>
        <v>170000</v>
      </c>
      <c r="F481" s="585">
        <f aca="true" t="shared" si="69" ref="F481:G483">SUM(F482)</f>
        <v>-160000</v>
      </c>
      <c r="G481" s="585">
        <f t="shared" si="69"/>
        <v>10000</v>
      </c>
      <c r="H481" s="755"/>
    </row>
    <row r="482" spans="1:8" s="428" customFormat="1" ht="13.5">
      <c r="A482" s="498" t="s">
        <v>739</v>
      </c>
      <c r="B482" s="504"/>
      <c r="C482" s="494">
        <v>42</v>
      </c>
      <c r="D482" s="505" t="s">
        <v>97</v>
      </c>
      <c r="E482" s="589">
        <f>SUM(E483)</f>
        <v>170000</v>
      </c>
      <c r="F482" s="589">
        <f t="shared" si="69"/>
        <v>-160000</v>
      </c>
      <c r="G482" s="589">
        <f t="shared" si="69"/>
        <v>10000</v>
      </c>
      <c r="H482" s="603">
        <f>AVERAGE(G482/E482*100)</f>
        <v>5.88235294117647</v>
      </c>
    </row>
    <row r="483" spans="1:8" s="428" customFormat="1" ht="13.5">
      <c r="A483" s="495" t="s">
        <v>739</v>
      </c>
      <c r="B483" s="506"/>
      <c r="C483" s="507">
        <v>421</v>
      </c>
      <c r="D483" s="508" t="s">
        <v>98</v>
      </c>
      <c r="E483" s="588">
        <f>SUM(E484)</f>
        <v>170000</v>
      </c>
      <c r="F483" s="588">
        <f t="shared" si="69"/>
        <v>-160000</v>
      </c>
      <c r="G483" s="588">
        <f t="shared" si="69"/>
        <v>10000</v>
      </c>
      <c r="H483" s="603">
        <f>AVERAGE(G483/E483*100)</f>
        <v>5.88235294117647</v>
      </c>
    </row>
    <row r="484" spans="1:8" s="428" customFormat="1" ht="14.25" thickBot="1">
      <c r="A484" s="537" t="s">
        <v>739</v>
      </c>
      <c r="B484" s="520" t="s">
        <v>738</v>
      </c>
      <c r="C484" s="521">
        <v>4212</v>
      </c>
      <c r="D484" s="522" t="s">
        <v>99</v>
      </c>
      <c r="E484" s="590">
        <v>170000</v>
      </c>
      <c r="F484" s="590">
        <v>-160000</v>
      </c>
      <c r="G484" s="590">
        <f>E484+F484</f>
        <v>10000</v>
      </c>
      <c r="H484" s="607">
        <f>AVERAGE(G484/E484*100)</f>
        <v>5.88235294117647</v>
      </c>
    </row>
    <row r="485" spans="1:8" ht="27.75" thickTop="1">
      <c r="A485" s="534"/>
      <c r="B485" s="525"/>
      <c r="C485" s="525"/>
      <c r="D485" s="529" t="s">
        <v>250</v>
      </c>
      <c r="E485" s="584"/>
      <c r="F485" s="584"/>
      <c r="G485" s="584"/>
      <c r="H485" s="753">
        <v>0</v>
      </c>
    </row>
    <row r="486" spans="1:8" ht="13.5">
      <c r="A486" s="534"/>
      <c r="B486" s="525"/>
      <c r="C486" s="525"/>
      <c r="D486" s="529" t="s">
        <v>260</v>
      </c>
      <c r="E486" s="584"/>
      <c r="F486" s="584"/>
      <c r="G486" s="584"/>
      <c r="H486" s="754"/>
    </row>
    <row r="487" spans="1:8" ht="30.75">
      <c r="A487" s="562"/>
      <c r="B487" s="563"/>
      <c r="C487" s="563"/>
      <c r="D487" s="566" t="s">
        <v>747</v>
      </c>
      <c r="E487" s="585">
        <f>SUM(E488)</f>
        <v>0</v>
      </c>
      <c r="F487" s="585">
        <f aca="true" t="shared" si="70" ref="F487:G489">SUM(F488)</f>
        <v>213000</v>
      </c>
      <c r="G487" s="585">
        <f t="shared" si="70"/>
        <v>213000</v>
      </c>
      <c r="H487" s="755"/>
    </row>
    <row r="488" spans="1:8" s="428" customFormat="1" ht="13.5">
      <c r="A488" s="498" t="s">
        <v>764</v>
      </c>
      <c r="B488" s="504"/>
      <c r="C488" s="494">
        <v>32</v>
      </c>
      <c r="D488" s="505" t="s">
        <v>48</v>
      </c>
      <c r="E488" s="589">
        <f>SUM(E489)</f>
        <v>0</v>
      </c>
      <c r="F488" s="589">
        <f t="shared" si="70"/>
        <v>213000</v>
      </c>
      <c r="G488" s="589">
        <f t="shared" si="70"/>
        <v>213000</v>
      </c>
      <c r="H488" s="603">
        <v>0</v>
      </c>
    </row>
    <row r="489" spans="1:8" s="428" customFormat="1" ht="13.5">
      <c r="A489" s="495" t="s">
        <v>764</v>
      </c>
      <c r="B489" s="506"/>
      <c r="C489" s="507">
        <v>323</v>
      </c>
      <c r="D489" s="508" t="s">
        <v>57</v>
      </c>
      <c r="E489" s="588">
        <f>SUM(E490)</f>
        <v>0</v>
      </c>
      <c r="F489" s="588">
        <f t="shared" si="70"/>
        <v>213000</v>
      </c>
      <c r="G489" s="588">
        <f t="shared" si="70"/>
        <v>213000</v>
      </c>
      <c r="H489" s="603">
        <v>0</v>
      </c>
    </row>
    <row r="490" spans="1:8" s="428" customFormat="1" ht="14.25" thickBot="1">
      <c r="A490" s="496" t="s">
        <v>764</v>
      </c>
      <c r="B490" s="515" t="s">
        <v>749</v>
      </c>
      <c r="C490" s="532">
        <v>3232</v>
      </c>
      <c r="D490" s="510" t="s">
        <v>748</v>
      </c>
      <c r="E490" s="592">
        <v>0</v>
      </c>
      <c r="F490" s="592">
        <v>213000</v>
      </c>
      <c r="G490" s="592">
        <f>E490+F490</f>
        <v>213000</v>
      </c>
      <c r="H490" s="667">
        <v>0</v>
      </c>
    </row>
    <row r="491" spans="1:8" ht="18" thickBot="1">
      <c r="A491" s="756" t="s">
        <v>646</v>
      </c>
      <c r="B491" s="757"/>
      <c r="C491" s="757"/>
      <c r="D491" s="758"/>
      <c r="E491" s="595">
        <f>SUM(E494)</f>
        <v>0</v>
      </c>
      <c r="F491" s="595">
        <f>SUM(F494)</f>
        <v>0</v>
      </c>
      <c r="G491" s="595">
        <f>SUM(G494)</f>
        <v>0</v>
      </c>
      <c r="H491" s="609">
        <v>0</v>
      </c>
    </row>
    <row r="492" spans="1:8" ht="13.5">
      <c r="A492" s="534"/>
      <c r="B492" s="525"/>
      <c r="C492" s="525"/>
      <c r="D492" s="529" t="s">
        <v>528</v>
      </c>
      <c r="E492" s="584"/>
      <c r="F492" s="584"/>
      <c r="G492" s="584"/>
      <c r="H492" s="762" t="e">
        <f>AVERAGE(G494/E494*100)</f>
        <v>#DIV/0!</v>
      </c>
    </row>
    <row r="493" spans="1:8" ht="13.5">
      <c r="A493" s="534"/>
      <c r="B493" s="525"/>
      <c r="C493" s="525"/>
      <c r="D493" s="529" t="s">
        <v>199</v>
      </c>
      <c r="E493" s="584"/>
      <c r="F493" s="584"/>
      <c r="G493" s="584"/>
      <c r="H493" s="754"/>
    </row>
    <row r="494" spans="1:8" ht="13.5">
      <c r="A494" s="534"/>
      <c r="B494" s="525"/>
      <c r="C494" s="525"/>
      <c r="D494" s="514" t="s">
        <v>227</v>
      </c>
      <c r="E494" s="599">
        <f aca="true" t="shared" si="71" ref="E494:G495">SUM(E495)</f>
        <v>0</v>
      </c>
      <c r="F494" s="599">
        <f t="shared" si="71"/>
        <v>0</v>
      </c>
      <c r="G494" s="599">
        <f t="shared" si="71"/>
        <v>0</v>
      </c>
      <c r="H494" s="755"/>
    </row>
    <row r="495" spans="1:8" ht="13.5">
      <c r="A495" s="498" t="s">
        <v>700</v>
      </c>
      <c r="B495" s="504"/>
      <c r="C495" s="494">
        <v>42</v>
      </c>
      <c r="D495" s="505" t="s">
        <v>254</v>
      </c>
      <c r="E495" s="589">
        <f t="shared" si="71"/>
        <v>0</v>
      </c>
      <c r="F495" s="589">
        <f t="shared" si="71"/>
        <v>0</v>
      </c>
      <c r="G495" s="589">
        <f t="shared" si="71"/>
        <v>0</v>
      </c>
      <c r="H495" s="654">
        <v>0</v>
      </c>
    </row>
    <row r="496" spans="1:8" ht="13.5">
      <c r="A496" s="495" t="s">
        <v>700</v>
      </c>
      <c r="B496" s="506"/>
      <c r="C496" s="507">
        <v>426</v>
      </c>
      <c r="D496" s="508" t="s">
        <v>117</v>
      </c>
      <c r="E496" s="588">
        <f>SUM(E497:E498)</f>
        <v>0</v>
      </c>
      <c r="F496" s="588">
        <f>SUM(F497:F498)</f>
        <v>0</v>
      </c>
      <c r="G496" s="588">
        <f>SUM(G497:G498)</f>
        <v>0</v>
      </c>
      <c r="H496" s="654">
        <v>0</v>
      </c>
    </row>
    <row r="497" spans="1:8" ht="13.5">
      <c r="A497" s="495" t="s">
        <v>700</v>
      </c>
      <c r="B497" s="506" t="s">
        <v>575</v>
      </c>
      <c r="C497" s="507">
        <v>4263</v>
      </c>
      <c r="D497" s="508" t="s">
        <v>264</v>
      </c>
      <c r="E497" s="588">
        <v>0</v>
      </c>
      <c r="F497" s="588">
        <v>0</v>
      </c>
      <c r="G497" s="579">
        <f>E497+F497</f>
        <v>0</v>
      </c>
      <c r="H497" s="654">
        <v>0</v>
      </c>
    </row>
    <row r="498" spans="1:8" ht="14.25" thickBot="1">
      <c r="A498" s="495" t="s">
        <v>700</v>
      </c>
      <c r="B498" s="515" t="s">
        <v>576</v>
      </c>
      <c r="C498" s="532">
        <v>4263</v>
      </c>
      <c r="D498" s="510" t="s">
        <v>264</v>
      </c>
      <c r="E498" s="592">
        <v>0</v>
      </c>
      <c r="F498" s="592"/>
      <c r="G498" s="579">
        <f>E498+F498</f>
        <v>0</v>
      </c>
      <c r="H498" s="648">
        <v>0</v>
      </c>
    </row>
    <row r="499" spans="1:8" ht="18" thickBot="1">
      <c r="A499" s="756" t="s">
        <v>647</v>
      </c>
      <c r="B499" s="757"/>
      <c r="C499" s="757"/>
      <c r="D499" s="758"/>
      <c r="E499" s="595">
        <f>SUM(E502+E508)</f>
        <v>0</v>
      </c>
      <c r="F499" s="595">
        <f>SUM(F502+F508)</f>
        <v>26000</v>
      </c>
      <c r="G499" s="595">
        <f>SUM(G502+G508)</f>
        <v>26000</v>
      </c>
      <c r="H499" s="609">
        <v>0</v>
      </c>
    </row>
    <row r="500" spans="1:8" ht="13.5">
      <c r="A500" s="534"/>
      <c r="B500" s="525"/>
      <c r="C500" s="525"/>
      <c r="D500" s="529" t="s">
        <v>530</v>
      </c>
      <c r="E500" s="584"/>
      <c r="F500" s="584"/>
      <c r="G500" s="584"/>
      <c r="H500" s="753">
        <v>0</v>
      </c>
    </row>
    <row r="501" spans="1:8" ht="13.5">
      <c r="A501" s="534"/>
      <c r="B501" s="525"/>
      <c r="C501" s="525"/>
      <c r="D501" s="514" t="s">
        <v>227</v>
      </c>
      <c r="E501" s="599">
        <v>0</v>
      </c>
      <c r="F501" s="599"/>
      <c r="G501" s="599">
        <v>0</v>
      </c>
      <c r="H501" s="777"/>
    </row>
    <row r="502" spans="1:8" ht="13.5">
      <c r="A502" s="498" t="s">
        <v>701</v>
      </c>
      <c r="B502" s="504"/>
      <c r="C502" s="494">
        <v>34</v>
      </c>
      <c r="D502" s="505" t="s">
        <v>71</v>
      </c>
      <c r="E502" s="589">
        <v>0</v>
      </c>
      <c r="F502" s="589"/>
      <c r="G502" s="589">
        <v>0</v>
      </c>
      <c r="H502" s="654">
        <v>0</v>
      </c>
    </row>
    <row r="503" spans="1:8" ht="13.5">
      <c r="A503" s="495" t="s">
        <v>701</v>
      </c>
      <c r="B503" s="506"/>
      <c r="C503" s="507">
        <v>342</v>
      </c>
      <c r="D503" s="508" t="s">
        <v>531</v>
      </c>
      <c r="E503" s="588">
        <v>0</v>
      </c>
      <c r="F503" s="588"/>
      <c r="G503" s="588">
        <v>0</v>
      </c>
      <c r="H503" s="654">
        <v>0</v>
      </c>
    </row>
    <row r="504" spans="1:8" ht="27">
      <c r="A504" s="495" t="s">
        <v>701</v>
      </c>
      <c r="B504" s="506" t="s">
        <v>577</v>
      </c>
      <c r="C504" s="507">
        <v>3423</v>
      </c>
      <c r="D504" s="508" t="s">
        <v>533</v>
      </c>
      <c r="E504" s="588">
        <v>0</v>
      </c>
      <c r="F504" s="588"/>
      <c r="G504" s="579">
        <f>E504+F504</f>
        <v>0</v>
      </c>
      <c r="H504" s="654">
        <v>0</v>
      </c>
    </row>
    <row r="505" spans="1:8" ht="13.5">
      <c r="A505" s="495" t="s">
        <v>701</v>
      </c>
      <c r="B505" s="506" t="s">
        <v>578</v>
      </c>
      <c r="C505" s="507">
        <v>3425</v>
      </c>
      <c r="D505" s="508" t="s">
        <v>535</v>
      </c>
      <c r="E505" s="588">
        <v>0</v>
      </c>
      <c r="F505" s="588"/>
      <c r="G505" s="579">
        <f>E505+F505</f>
        <v>0</v>
      </c>
      <c r="H505" s="654">
        <v>0</v>
      </c>
    </row>
    <row r="506" spans="1:8" ht="13.5">
      <c r="A506" s="495" t="s">
        <v>701</v>
      </c>
      <c r="B506" s="506"/>
      <c r="C506" s="507">
        <v>343</v>
      </c>
      <c r="D506" s="508" t="s">
        <v>72</v>
      </c>
      <c r="E506" s="588">
        <v>0</v>
      </c>
      <c r="F506" s="588"/>
      <c r="G506" s="588">
        <v>0</v>
      </c>
      <c r="H506" s="654">
        <v>0</v>
      </c>
    </row>
    <row r="507" spans="1:8" ht="13.5">
      <c r="A507" s="495" t="s">
        <v>701</v>
      </c>
      <c r="B507" s="506" t="s">
        <v>717</v>
      </c>
      <c r="C507" s="507">
        <v>3431</v>
      </c>
      <c r="D507" s="508" t="s">
        <v>73</v>
      </c>
      <c r="E507" s="588">
        <v>0</v>
      </c>
      <c r="F507" s="588"/>
      <c r="G507" s="579">
        <f>E507+F507</f>
        <v>0</v>
      </c>
      <c r="H507" s="654">
        <v>0</v>
      </c>
    </row>
    <row r="508" spans="1:8" ht="13.5">
      <c r="A508" s="498" t="s">
        <v>701</v>
      </c>
      <c r="B508" s="504"/>
      <c r="C508" s="494">
        <v>54</v>
      </c>
      <c r="D508" s="505" t="s">
        <v>537</v>
      </c>
      <c r="E508" s="589">
        <v>0</v>
      </c>
      <c r="F508" s="588">
        <f>F509</f>
        <v>26000</v>
      </c>
      <c r="G508" s="592">
        <f>SUM(E508+F508)</f>
        <v>26000</v>
      </c>
      <c r="H508" s="654">
        <v>0</v>
      </c>
    </row>
    <row r="509" spans="1:8" ht="27">
      <c r="A509" s="495" t="s">
        <v>701</v>
      </c>
      <c r="B509" s="506"/>
      <c r="C509" s="507">
        <v>545</v>
      </c>
      <c r="D509" s="508" t="s">
        <v>756</v>
      </c>
      <c r="E509" s="588">
        <v>0</v>
      </c>
      <c r="F509" s="588">
        <f>F510</f>
        <v>26000</v>
      </c>
      <c r="G509" s="592">
        <f>SUM(E509+F509)</f>
        <v>26000</v>
      </c>
      <c r="H509" s="654">
        <v>0</v>
      </c>
    </row>
    <row r="510" spans="1:8" ht="27.75" thickBot="1">
      <c r="A510" s="495" t="s">
        <v>701</v>
      </c>
      <c r="B510" s="515" t="s">
        <v>719</v>
      </c>
      <c r="C510" s="532">
        <v>5453</v>
      </c>
      <c r="D510" s="510" t="s">
        <v>757</v>
      </c>
      <c r="E510" s="592">
        <v>0</v>
      </c>
      <c r="F510" s="592">
        <v>26000</v>
      </c>
      <c r="G510" s="592">
        <f>SUM(E510+F510)</f>
        <v>26000</v>
      </c>
      <c r="H510" s="648">
        <v>0</v>
      </c>
    </row>
    <row r="511" spans="1:8" ht="18" thickBot="1">
      <c r="A511" s="759" t="s">
        <v>112</v>
      </c>
      <c r="B511" s="760"/>
      <c r="C511" s="760"/>
      <c r="D511" s="761"/>
      <c r="E511" s="600">
        <f>SUM(E9+E85+E94+E106+E119+E126+E134+E141+E169+E176+E190+E226+E233+E240+E257+E266+E279+E295+E365+E399+E491+E499)</f>
        <v>15447500</v>
      </c>
      <c r="F511" s="600">
        <f>SUM(F9+F85+F94+F106+F119+F126+F134+F141+F169+F176+F190+F226+F233+F240+F257+F266+F279+F295+F365+F399+F491+F499)</f>
        <v>-6680309</v>
      </c>
      <c r="G511" s="600">
        <f>SUM(G9+G85+G94+G106+G119+G126+G134+G141+G169+G176+G190+G226+G233+G240+G257+G266+G279+G295+G365+G399+G491+G499)</f>
        <v>8767191</v>
      </c>
      <c r="H511" s="658">
        <f>AVERAGE(F511/E511*100)</f>
        <v>-43.245243566920216</v>
      </c>
    </row>
    <row r="513" ht="12.75">
      <c r="G513" s="690"/>
    </row>
  </sheetData>
  <sheetProtection/>
  <mergeCells count="86">
    <mergeCell ref="H500:H501"/>
    <mergeCell ref="H428:H430"/>
    <mergeCell ref="H191:H193"/>
    <mergeCell ref="A3:G3"/>
    <mergeCell ref="A1:H1"/>
    <mergeCell ref="A2:H2"/>
    <mergeCell ref="H10:H12"/>
    <mergeCell ref="H26:H28"/>
    <mergeCell ref="H79:H81"/>
    <mergeCell ref="H479:H481"/>
    <mergeCell ref="H454:H456"/>
    <mergeCell ref="H86:H88"/>
    <mergeCell ref="H57:H59"/>
    <mergeCell ref="H67:H69"/>
    <mergeCell ref="H73:H75"/>
    <mergeCell ref="D144:D145"/>
    <mergeCell ref="H157:H159"/>
    <mergeCell ref="H163:H165"/>
    <mergeCell ref="H107:H109"/>
    <mergeCell ref="H127:H129"/>
    <mergeCell ref="H135:H137"/>
    <mergeCell ref="H183:H185"/>
    <mergeCell ref="H142:H145"/>
    <mergeCell ref="H212:H214"/>
    <mergeCell ref="H170:H172"/>
    <mergeCell ref="H177:H179"/>
    <mergeCell ref="H258:H260"/>
    <mergeCell ref="H267:H269"/>
    <mergeCell ref="H273:H275"/>
    <mergeCell ref="H227:H229"/>
    <mergeCell ref="H241:H243"/>
    <mergeCell ref="H247:H249"/>
    <mergeCell ref="H304:H306"/>
    <mergeCell ref="H315:H317"/>
    <mergeCell ref="H327:H329"/>
    <mergeCell ref="H321:H323"/>
    <mergeCell ref="H280:H282"/>
    <mergeCell ref="H286:H288"/>
    <mergeCell ref="H296:H298"/>
    <mergeCell ref="H393:H395"/>
    <mergeCell ref="H351:H353"/>
    <mergeCell ref="H357:H359"/>
    <mergeCell ref="H366:H368"/>
    <mergeCell ref="H333:H335"/>
    <mergeCell ref="H339:H341"/>
    <mergeCell ref="H345:H347"/>
    <mergeCell ref="A126:D126"/>
    <mergeCell ref="A190:D190"/>
    <mergeCell ref="H113:H115"/>
    <mergeCell ref="H461:H463"/>
    <mergeCell ref="H492:H494"/>
    <mergeCell ref="H446:H448"/>
    <mergeCell ref="H408:H410"/>
    <mergeCell ref="H416:H418"/>
    <mergeCell ref="H422:H424"/>
    <mergeCell ref="H381:H383"/>
    <mergeCell ref="A279:D279"/>
    <mergeCell ref="A295:D295"/>
    <mergeCell ref="A119:D119"/>
    <mergeCell ref="A106:D106"/>
    <mergeCell ref="A94:D94"/>
    <mergeCell ref="H400:H402"/>
    <mergeCell ref="A233:D233"/>
    <mergeCell ref="A240:D240"/>
    <mergeCell ref="A226:D226"/>
    <mergeCell ref="D220:D221"/>
    <mergeCell ref="A8:D8"/>
    <mergeCell ref="A7:D7"/>
    <mergeCell ref="A257:D257"/>
    <mergeCell ref="A266:D266"/>
    <mergeCell ref="A9:D9"/>
    <mergeCell ref="A169:D169"/>
    <mergeCell ref="A176:D176"/>
    <mergeCell ref="A85:D85"/>
    <mergeCell ref="A141:D141"/>
    <mergeCell ref="A134:D134"/>
    <mergeCell ref="H485:H487"/>
    <mergeCell ref="A365:D365"/>
    <mergeCell ref="A511:D511"/>
    <mergeCell ref="A499:D499"/>
    <mergeCell ref="A491:D491"/>
    <mergeCell ref="H467:H469"/>
    <mergeCell ref="H473:H475"/>
    <mergeCell ref="H372:H374"/>
    <mergeCell ref="H437:H439"/>
    <mergeCell ref="A399:D399"/>
  </mergeCells>
  <printOptions horizontalCentered="1"/>
  <pageMargins left="0.2362204724409449" right="0.2362204724409449" top="0.35433070866141736" bottom="0.5118110236220472" header="0.31496062992125984" footer="0.31496062992125984"/>
  <pageSetup fitToHeight="14" horizontalDpi="600" verticalDpi="600" orientation="landscape" paperSize="9" scale="84" r:id="rId1"/>
  <headerFooter>
    <oddFooter>&amp;CStranica &amp;P od &amp;N</oddFooter>
  </headerFooter>
  <rowBreaks count="11" manualBreakCount="11">
    <brk id="39" max="7" man="1"/>
    <brk id="78" max="7" man="1"/>
    <brk id="112" max="7" man="1"/>
    <brk id="217" max="7" man="1"/>
    <brk id="256" max="7" man="1"/>
    <brk id="294" max="7" man="1"/>
    <brk id="326" max="7" man="1"/>
    <brk id="356" max="7" man="1"/>
    <brk id="380" max="7" man="1"/>
    <brk id="450" max="7" man="1"/>
    <brk id="4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Windows korisnik</cp:lastModifiedBy>
  <cp:lastPrinted>2020-12-29T13:47:24Z</cp:lastPrinted>
  <dcterms:created xsi:type="dcterms:W3CDTF">2005-09-08T07:24:42Z</dcterms:created>
  <dcterms:modified xsi:type="dcterms:W3CDTF">2020-12-31T08:39:24Z</dcterms:modified>
  <cp:category/>
  <cp:version/>
  <cp:contentType/>
  <cp:contentStatus/>
</cp:coreProperties>
</file>